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r01\各課共有\05 税務課\町民税担当\03_国民健康保険税\10_国保計算式\☆HP掲載用\"/>
    </mc:Choice>
  </mc:AlternateContent>
  <workbookProtection workbookPassword="CC31" lockStructure="1"/>
  <bookViews>
    <workbookView xWindow="600" yWindow="30" windowWidth="19395" windowHeight="7605"/>
  </bookViews>
  <sheets>
    <sheet name="試算表" sheetId="1" r:id="rId1"/>
  </sheets>
  <definedNames>
    <definedName name="_xlnm.Print_Area" localSheetId="0">試算表!$A$1:$AG$31</definedName>
  </definedNames>
  <calcPr calcId="162913"/>
</workbook>
</file>

<file path=xl/calcChain.xml><?xml version="1.0" encoding="utf-8"?>
<calcChain xmlns="http://schemas.openxmlformats.org/spreadsheetml/2006/main">
  <c r="M14" i="1" l="1"/>
  <c r="V68" i="1"/>
  <c r="V67" i="1"/>
  <c r="V66" i="1"/>
  <c r="V65" i="1"/>
  <c r="V64" i="1"/>
  <c r="V60" i="1"/>
  <c r="V59" i="1"/>
  <c r="V58" i="1"/>
  <c r="V57" i="1"/>
  <c r="V56" i="1"/>
  <c r="B68" i="1" l="1"/>
  <c r="C47" i="1" l="1"/>
  <c r="B56" i="1" s="1"/>
  <c r="F42" i="1"/>
  <c r="A42" i="1"/>
  <c r="M42" i="1" s="1"/>
  <c r="W42" i="1"/>
  <c r="V72" i="1" s="1"/>
  <c r="J56" i="1" l="1"/>
  <c r="F56" i="1"/>
  <c r="F81" i="1" l="1"/>
  <c r="F82" i="1"/>
  <c r="J82" i="1"/>
  <c r="F80" i="1"/>
  <c r="J80" i="1"/>
  <c r="J81" i="1"/>
  <c r="B82" i="1"/>
  <c r="B81" i="1"/>
  <c r="B80" i="1"/>
  <c r="F67" i="1"/>
  <c r="J67" i="1"/>
  <c r="F68" i="1"/>
  <c r="J68" i="1"/>
  <c r="F69" i="1"/>
  <c r="J69" i="1"/>
  <c r="B69" i="1"/>
  <c r="B67" i="1"/>
  <c r="M44" i="1" l="1"/>
  <c r="C48" i="1"/>
  <c r="B57" i="1" s="1"/>
  <c r="F57" i="1" l="1"/>
  <c r="J57" i="1"/>
  <c r="C50" i="1"/>
  <c r="J59" i="1" s="1"/>
  <c r="C51" i="1"/>
  <c r="J60" i="1" s="1"/>
  <c r="C49" i="1"/>
  <c r="F60" i="1" l="1"/>
  <c r="B60" i="1"/>
  <c r="B59" i="1"/>
  <c r="F59" i="1"/>
  <c r="J58" i="1"/>
  <c r="F58" i="1"/>
  <c r="B58" i="1"/>
  <c r="T83" i="1"/>
  <c r="S83" i="1"/>
  <c r="U83" i="1" l="1"/>
  <c r="M43" i="1" l="1"/>
  <c r="R42" i="1" s="1"/>
  <c r="N86" i="1"/>
  <c r="N81" i="1"/>
  <c r="N82" i="1"/>
  <c r="N80" i="1"/>
  <c r="N69" i="1"/>
  <c r="N68" i="1"/>
  <c r="N67" i="1"/>
  <c r="N79" i="1"/>
  <c r="N66" i="1"/>
  <c r="N60" i="1" l="1"/>
  <c r="C24" i="1" s="1"/>
  <c r="J74" i="1" l="1"/>
  <c r="B74" i="1"/>
  <c r="F74" i="1"/>
  <c r="J73" i="1"/>
  <c r="F72" i="1"/>
  <c r="F73" i="1"/>
  <c r="B73" i="1"/>
  <c r="B71" i="1"/>
  <c r="J72" i="1"/>
  <c r="B72" i="1"/>
  <c r="F71" i="1"/>
  <c r="J71" i="1"/>
  <c r="F70" i="1"/>
  <c r="B70" i="1"/>
  <c r="J70" i="1"/>
  <c r="J83" i="1"/>
  <c r="F83" i="1"/>
  <c r="B83" i="1"/>
  <c r="N59" i="1"/>
  <c r="C23" i="1" s="1"/>
  <c r="N56" i="1"/>
  <c r="N57" i="1"/>
  <c r="C21" i="1" s="1"/>
  <c r="F61" i="1"/>
  <c r="F62" i="1" s="1"/>
  <c r="J61" i="1"/>
  <c r="J62" i="1" s="1"/>
  <c r="B61" i="1"/>
  <c r="B62" i="1" s="1"/>
  <c r="N58" i="1"/>
  <c r="C22" i="1" s="1"/>
  <c r="N62" i="1" l="1"/>
  <c r="N61" i="1"/>
  <c r="N74" i="1"/>
  <c r="I24" i="1" s="1"/>
  <c r="C20" i="1"/>
  <c r="N73" i="1"/>
  <c r="I23" i="1" s="1"/>
  <c r="N83" i="1"/>
  <c r="O20" i="1" s="1"/>
  <c r="F75" i="1"/>
  <c r="F87" i="1" s="1"/>
  <c r="N70" i="1"/>
  <c r="N72" i="1"/>
  <c r="I22" i="1" s="1"/>
  <c r="J75" i="1"/>
  <c r="J87" i="1" s="1"/>
  <c r="N71" i="1"/>
  <c r="I21" i="1" s="1"/>
  <c r="B75" i="1"/>
  <c r="B87" i="1" s="1"/>
  <c r="I20" i="1" l="1"/>
  <c r="N75" i="1"/>
  <c r="N87" i="1"/>
  <c r="E14" i="1" s="1"/>
</calcChain>
</file>

<file path=xl/sharedStrings.xml><?xml version="1.0" encoding="utf-8"?>
<sst xmlns="http://schemas.openxmlformats.org/spreadsheetml/2006/main" count="106" uniqueCount="71">
  <si>
    <t>40歳から64歳の方</t>
    <rPh sb="2" eb="3">
      <t>サイ</t>
    </rPh>
    <rPh sb="7" eb="8">
      <t>サイ</t>
    </rPh>
    <rPh sb="9" eb="10">
      <t>カタ</t>
    </rPh>
    <phoneticPr fontId="1"/>
  </si>
  <si>
    <t>被保険者</t>
    <rPh sb="0" eb="4">
      <t>ヒホケンシャ</t>
    </rPh>
    <phoneticPr fontId="1"/>
  </si>
  <si>
    <t>所得</t>
    <rPh sb="0" eb="2">
      <t>ショトク</t>
    </rPh>
    <phoneticPr fontId="1"/>
  </si>
  <si>
    <t>医療分</t>
    <rPh sb="0" eb="2">
      <t>イリョウ</t>
    </rPh>
    <rPh sb="2" eb="3">
      <t>ブン</t>
    </rPh>
    <phoneticPr fontId="1"/>
  </si>
  <si>
    <t>支援金分</t>
    <rPh sb="0" eb="2">
      <t>シエン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</si>
  <si>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</si>
  <si>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合計</t>
    <rPh sb="0" eb="2">
      <t>ゴウケイ</t>
    </rPh>
    <phoneticPr fontId="1"/>
  </si>
  <si>
    <t>国民健康保険の世帯主（40歳から64歳の方）</t>
    <rPh sb="0" eb="2">
      <t>コクミン</t>
    </rPh>
    <rPh sb="2" eb="4">
      <t>ケンコウ</t>
    </rPh>
    <rPh sb="4" eb="6">
      <t>ホケン</t>
    </rPh>
    <rPh sb="7" eb="10">
      <t>セタイヌシ</t>
    </rPh>
    <rPh sb="13" eb="14">
      <t>サイ</t>
    </rPh>
    <rPh sb="18" eb="19">
      <t>サイ</t>
    </rPh>
    <rPh sb="20" eb="21">
      <t>カタ</t>
    </rPh>
    <phoneticPr fontId="1"/>
  </si>
  <si>
    <t>国民健康保険の世帯主（40歳から64歳以外の方）</t>
    <rPh sb="0" eb="2">
      <t>コクミン</t>
    </rPh>
    <rPh sb="2" eb="4">
      <t>ケンコウ</t>
    </rPh>
    <rPh sb="4" eb="6">
      <t>ホケン</t>
    </rPh>
    <rPh sb="7" eb="10">
      <t>セタイヌシ</t>
    </rPh>
    <rPh sb="13" eb="14">
      <t>サイ</t>
    </rPh>
    <rPh sb="18" eb="19">
      <t>サイ</t>
    </rPh>
    <rPh sb="19" eb="21">
      <t>イガイ</t>
    </rPh>
    <rPh sb="22" eb="23">
      <t>カタ</t>
    </rPh>
    <phoneticPr fontId="1"/>
  </si>
  <si>
    <t>国民健康保険以外の世帯主</t>
    <rPh sb="6" eb="8">
      <t>イガイ</t>
    </rPh>
    <rPh sb="9" eb="12">
      <t>セタイヌシ</t>
    </rPh>
    <phoneticPr fontId="1"/>
  </si>
  <si>
    <t>所得割</t>
    <rPh sb="0" eb="2">
      <t>ショトク</t>
    </rPh>
    <rPh sb="2" eb="3">
      <t>ワリ</t>
    </rPh>
    <phoneticPr fontId="1"/>
  </si>
  <si>
    <t>合計</t>
    <rPh sb="0" eb="2">
      <t>ゴウケイ</t>
    </rPh>
    <phoneticPr fontId="1"/>
  </si>
  <si>
    <t>軽減</t>
    <rPh sb="0" eb="2">
      <t>ケイゲン</t>
    </rPh>
    <phoneticPr fontId="1"/>
  </si>
  <si>
    <t>5割</t>
    <rPh sb="1" eb="2">
      <t>ワリ</t>
    </rPh>
    <phoneticPr fontId="3"/>
  </si>
  <si>
    <t>世帯員数</t>
    <rPh sb="0" eb="3">
      <t>セタイイン</t>
    </rPh>
    <rPh sb="3" eb="4">
      <t>スウ</t>
    </rPh>
    <phoneticPr fontId="3"/>
  </si>
  <si>
    <t>軽減基準所得</t>
    <rPh sb="0" eb="2">
      <t>ケイゲン</t>
    </rPh>
    <rPh sb="2" eb="4">
      <t>キジュン</t>
    </rPh>
    <rPh sb="4" eb="6">
      <t>ショトク</t>
    </rPh>
    <phoneticPr fontId="3"/>
  </si>
  <si>
    <t>税率</t>
    <rPh sb="0" eb="2">
      <t>ゼイリツ</t>
    </rPh>
    <phoneticPr fontId="1"/>
  </si>
  <si>
    <t>端数</t>
    <rPh sb="0" eb="2">
      <t>ハスウ</t>
    </rPh>
    <phoneticPr fontId="1"/>
  </si>
  <si>
    <t>リスト</t>
    <phoneticPr fontId="1"/>
  </si>
  <si>
    <t>・</t>
    <phoneticPr fontId="1"/>
  </si>
  <si>
    <t>均等割</t>
    <rPh sb="0" eb="2">
      <t>キントウ</t>
    </rPh>
    <rPh sb="2" eb="3">
      <t>ワリ</t>
    </rPh>
    <phoneticPr fontId="1"/>
  </si>
  <si>
    <t>合計</t>
    <rPh sb="0" eb="2">
      <t>ゴウケイ</t>
    </rPh>
    <phoneticPr fontId="1"/>
  </si>
  <si>
    <t>40歳から64歳以外の方</t>
    <rPh sb="2" eb="3">
      <t>サイ</t>
    </rPh>
    <rPh sb="7" eb="8">
      <t>サイ</t>
    </rPh>
    <rPh sb="8" eb="10">
      <t>イガイ</t>
    </rPh>
    <rPh sb="11" eb="12">
      <t>カタ</t>
    </rPh>
    <phoneticPr fontId="1"/>
  </si>
  <si>
    <t>平等割</t>
    <rPh sb="0" eb="2">
      <t>ビョウドウ</t>
    </rPh>
    <rPh sb="2" eb="3">
      <t>ワリ</t>
    </rPh>
    <phoneticPr fontId="1"/>
  </si>
  <si>
    <t>7割</t>
    <rPh sb="1" eb="2">
      <t>ワリ</t>
    </rPh>
    <phoneticPr fontId="1"/>
  </si>
  <si>
    <t>5割</t>
    <rPh sb="1" eb="2">
      <t>ワリ</t>
    </rPh>
    <phoneticPr fontId="1"/>
  </si>
  <si>
    <t>2割</t>
    <rPh sb="1" eb="2">
      <t>ワリ</t>
    </rPh>
    <phoneticPr fontId="1"/>
  </si>
  <si>
    <t>限度</t>
    <rPh sb="0" eb="2">
      <t>ゲンド</t>
    </rPh>
    <phoneticPr fontId="1"/>
  </si>
  <si>
    <t>税額</t>
    <rPh sb="0" eb="2">
      <t>ゼイガク</t>
    </rPh>
    <phoneticPr fontId="1"/>
  </si>
  <si>
    <t>課税額</t>
    <rPh sb="0" eb="3">
      <t>カゼイガク</t>
    </rPh>
    <phoneticPr fontId="1"/>
  </si>
  <si>
    <t>2割</t>
    <rPh sb="1" eb="2">
      <t>ワリ</t>
    </rPh>
    <phoneticPr fontId="3"/>
  </si>
  <si>
    <t>7割</t>
    <rPh sb="1" eb="2">
      <t>ワリ</t>
    </rPh>
    <phoneticPr fontId="3"/>
  </si>
  <si>
    <t>-</t>
    <phoneticPr fontId="1"/>
  </si>
  <si>
    <t>軽減判定人数</t>
    <rPh sb="0" eb="2">
      <t>ケイゲン</t>
    </rPh>
    <rPh sb="2" eb="4">
      <t>ハンテイ</t>
    </rPh>
    <rPh sb="4" eb="6">
      <t>ニンズウ</t>
    </rPh>
    <phoneticPr fontId="1"/>
  </si>
  <si>
    <t>軽減判定所得</t>
    <rPh sb="0" eb="2">
      <t>ケイゲン</t>
    </rPh>
    <rPh sb="2" eb="4">
      <t>ハンテイ</t>
    </rPh>
    <rPh sb="4" eb="6">
      <t>ショトク</t>
    </rPh>
    <phoneticPr fontId="1"/>
  </si>
  <si>
    <t>2割</t>
    <rPh sb="1" eb="2">
      <t>ワリ</t>
    </rPh>
    <phoneticPr fontId="1"/>
  </si>
  <si>
    <t>5割</t>
    <rPh sb="1" eb="2">
      <t>ワリ</t>
    </rPh>
    <phoneticPr fontId="1"/>
  </si>
  <si>
    <t>7割</t>
    <rPh sb="1" eb="2">
      <t>ワリ</t>
    </rPh>
    <phoneticPr fontId="1"/>
  </si>
  <si>
    <t>軽減基準所得</t>
    <rPh sb="0" eb="2">
      <t>ケイゲン</t>
    </rPh>
    <rPh sb="2" eb="4">
      <t>キジュン</t>
    </rPh>
    <rPh sb="4" eb="6">
      <t>ショトク</t>
    </rPh>
    <phoneticPr fontId="1"/>
  </si>
  <si>
    <t>(基礎控除）</t>
    <rPh sb="1" eb="3">
      <t>キソ</t>
    </rPh>
    <rPh sb="3" eb="5">
      <t>コウジョ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</si>
  <si>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</si>
  <si>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年税額</t>
    <rPh sb="0" eb="1">
      <t>ネン</t>
    </rPh>
    <rPh sb="1" eb="2">
      <t>ゼイ</t>
    </rPh>
    <rPh sb="2" eb="3">
      <t>ガク</t>
    </rPh>
    <phoneticPr fontId="1"/>
  </si>
  <si>
    <t>加入者を選択し、所得を入力してください</t>
    <rPh sb="0" eb="3">
      <t>カニュウシャ</t>
    </rPh>
    <rPh sb="8" eb="10">
      <t>ショトク</t>
    </rPh>
    <rPh sb="11" eb="13">
      <t>ニュウリョク</t>
    </rPh>
    <phoneticPr fontId="1"/>
  </si>
  <si>
    <t>世帯主</t>
    <rPh sb="0" eb="3">
      <t>セタイヌシ</t>
    </rPh>
    <phoneticPr fontId="1"/>
  </si>
  <si>
    <t>他</t>
    <rPh sb="0" eb="1">
      <t>ホカ</t>
    </rPh>
    <phoneticPr fontId="1"/>
  </si>
  <si>
    <t>合計</t>
    <rPh sb="0" eb="2">
      <t>ゴウケイ</t>
    </rPh>
    <phoneticPr fontId="1"/>
  </si>
  <si>
    <t>介護対象者</t>
    <rPh sb="0" eb="2">
      <t>カイゴ</t>
    </rPh>
    <rPh sb="2" eb="4">
      <t>タイショウ</t>
    </rPh>
    <rPh sb="4" eb="5">
      <t>シャ</t>
    </rPh>
    <phoneticPr fontId="1"/>
  </si>
  <si>
    <t>☆注意事項</t>
    <rPh sb="1" eb="3">
      <t>チュウイ</t>
    </rPh>
    <rPh sb="3" eb="5">
      <t>ジコウ</t>
    </rPh>
    <phoneticPr fontId="1"/>
  </si>
  <si>
    <t>平等割（世帯ごと）</t>
    <rPh sb="0" eb="2">
      <t>ビョウドウ</t>
    </rPh>
    <rPh sb="2" eb="3">
      <t>ワリ</t>
    </rPh>
    <rPh sb="4" eb="6">
      <t>セタイ</t>
    </rPh>
    <phoneticPr fontId="1"/>
  </si>
  <si>
    <t>均等割（被保険者ごと）</t>
    <rPh sb="0" eb="2">
      <t>キントウ</t>
    </rPh>
    <rPh sb="2" eb="3">
      <t>ワリ</t>
    </rPh>
    <phoneticPr fontId="1"/>
  </si>
  <si>
    <t>所得割（被保険者ごと）</t>
    <rPh sb="0" eb="2">
      <t>ショトク</t>
    </rPh>
    <rPh sb="2" eb="3">
      <t>ワリ</t>
    </rPh>
    <phoneticPr fontId="1"/>
  </si>
  <si>
    <t>・</t>
    <phoneticPr fontId="1"/>
  </si>
  <si>
    <t>※内訳の概算のため、内訳の合計金額と年税額が異なる場合があります。</t>
    <rPh sb="1" eb="3">
      <t>ウチワケ</t>
    </rPh>
    <rPh sb="4" eb="6">
      <t>ガイサン</t>
    </rPh>
    <rPh sb="10" eb="12">
      <t>ウチワケ</t>
    </rPh>
    <rPh sb="13" eb="15">
      <t>ゴウケイ</t>
    </rPh>
    <rPh sb="15" eb="17">
      <t>キンガク</t>
    </rPh>
    <rPh sb="18" eb="21">
      <t>ネンゼイガク</t>
    </rPh>
    <rPh sb="22" eb="23">
      <t>コト</t>
    </rPh>
    <rPh sb="25" eb="27">
      <t>バアイ</t>
    </rPh>
    <phoneticPr fontId="1"/>
  </si>
  <si>
    <r>
      <t>あくまで試算ですので、</t>
    </r>
    <r>
      <rPr>
        <sz val="14"/>
        <color rgb="FFFF0000"/>
        <rFont val="HG丸ｺﾞｼｯｸM-PRO"/>
        <family val="3"/>
        <charset val="128"/>
      </rPr>
      <t>実際の課税額と異なる</t>
    </r>
    <r>
      <rPr>
        <sz val="14"/>
        <color theme="1"/>
        <rFont val="HG丸ｺﾞｼｯｸM-PRO"/>
        <family val="3"/>
        <charset val="128"/>
      </rPr>
      <t>場合があります。</t>
    </r>
    <rPh sb="4" eb="6">
      <t>シサン</t>
    </rPh>
    <rPh sb="11" eb="13">
      <t>ジッサイ</t>
    </rPh>
    <rPh sb="14" eb="17">
      <t>カゼイガク</t>
    </rPh>
    <rPh sb="18" eb="19">
      <t>コト</t>
    </rPh>
    <rPh sb="21" eb="23">
      <t>バアイ</t>
    </rPh>
    <phoneticPr fontId="1"/>
  </si>
  <si>
    <t>年税額は、被保険者全員が1年間加入するものとして計算されます。</t>
    <rPh sb="0" eb="3">
      <t>ネンゼイガク</t>
    </rPh>
    <rPh sb="5" eb="9">
      <t>ヒホケンシャ</t>
    </rPh>
    <rPh sb="9" eb="11">
      <t>ゼンイン</t>
    </rPh>
    <rPh sb="13" eb="15">
      <t>ネンカン</t>
    </rPh>
    <rPh sb="15" eb="17">
      <t>カニュウ</t>
    </rPh>
    <rPh sb="24" eb="26">
      <t>ケイサン</t>
    </rPh>
    <phoneticPr fontId="1"/>
  </si>
  <si>
    <t>軽減判定には、国民健康保険でない世帯主の所得も合算されます。</t>
    <rPh sb="7" eb="9">
      <t>コクミン</t>
    </rPh>
    <rPh sb="9" eb="11">
      <t>ケンコウ</t>
    </rPh>
    <rPh sb="11" eb="13">
      <t>ホケン</t>
    </rPh>
    <rPh sb="16" eb="19">
      <t>セタイヌシ</t>
    </rPh>
    <rPh sb="20" eb="22">
      <t>ショトク</t>
    </rPh>
    <rPh sb="21" eb="22">
      <t>バショ</t>
    </rPh>
    <rPh sb="23" eb="25">
      <t>ガッサン</t>
    </rPh>
    <phoneticPr fontId="1"/>
  </si>
  <si>
    <t>40歳から64歳の方は、介護保険分が含まれます。</t>
    <rPh sb="2" eb="3">
      <t>サイ</t>
    </rPh>
    <rPh sb="7" eb="8">
      <t>サイ</t>
    </rPh>
    <rPh sb="9" eb="10">
      <t>カタ</t>
    </rPh>
    <rPh sb="12" eb="14">
      <t>カイゴ</t>
    </rPh>
    <rPh sb="14" eb="16">
      <t>ホケン</t>
    </rPh>
    <rPh sb="16" eb="17">
      <t>ブン</t>
    </rPh>
    <rPh sb="18" eb="19">
      <t>フク</t>
    </rPh>
    <phoneticPr fontId="1"/>
  </si>
  <si>
    <t>・</t>
    <phoneticPr fontId="1"/>
  </si>
  <si>
    <t>所得欄には、「確定申告書の所得金
額の合計」や、給与の源泉徴収票の
「給与所得控除後の金額」を入力し
てください。</t>
    <phoneticPr fontId="1"/>
  </si>
  <si>
    <t>（年税額の内訳）</t>
    <rPh sb="1" eb="4">
      <t>ネンゼイガク</t>
    </rPh>
    <rPh sb="5" eb="7">
      <t>ウチワケ</t>
    </rPh>
    <phoneticPr fontId="1"/>
  </si>
  <si>
    <t>国民健康保険税の試算表</t>
    <rPh sb="0" eb="2">
      <t>コクミン</t>
    </rPh>
    <rPh sb="2" eb="4">
      <t>ケンコウ</t>
    </rPh>
    <rPh sb="4" eb="6">
      <t>ホケン</t>
    </rPh>
    <rPh sb="6" eb="7">
      <t>ゼイ</t>
    </rPh>
    <rPh sb="8" eb="10">
      <t>シサン</t>
    </rPh>
    <rPh sb="10" eb="11">
      <t>ヒョウ</t>
    </rPh>
    <phoneticPr fontId="1"/>
  </si>
  <si>
    <t>給与所得者等の数</t>
    <rPh sb="0" eb="5">
      <t>キュウヨショトクシャ</t>
    </rPh>
    <rPh sb="5" eb="6">
      <t>トウ</t>
    </rPh>
    <rPh sb="7" eb="8">
      <t>カズ</t>
    </rPh>
    <phoneticPr fontId="1"/>
  </si>
  <si>
    <t>人</t>
    <rPh sb="0" eb="1">
      <t>ニン</t>
    </rPh>
    <phoneticPr fontId="1"/>
  </si>
  <si>
    <t>※ １の世帯主選択は必ずしてください。</t>
    <rPh sb="4" eb="7">
      <t>セタイヌシ</t>
    </rPh>
    <rPh sb="7" eb="9">
      <t>センタク</t>
    </rPh>
    <rPh sb="10" eb="11">
      <t>カナラ</t>
    </rPh>
    <phoneticPr fontId="1"/>
  </si>
  <si>
    <t>※ 一定の給与所得者と公的年金の支給を受ける者</t>
    <rPh sb="2" eb="4">
      <t>イッテイ</t>
    </rPh>
    <rPh sb="5" eb="10">
      <t>キュウヨショトクシャ</t>
    </rPh>
    <rPh sb="11" eb="15">
      <t>コウテキネンキン</t>
    </rPh>
    <rPh sb="16" eb="18">
      <t>シキュウ</t>
    </rPh>
    <rPh sb="19" eb="20">
      <t>ウ</t>
    </rPh>
    <rPh sb="22" eb="23">
      <t>モノ</t>
    </rPh>
    <phoneticPr fontId="1"/>
  </si>
  <si>
    <t>国民健康保険税は、世帯内の被保険者全員分の合算が世帯主に課税されます。</t>
    <rPh sb="0" eb="2">
      <t>コクミン</t>
    </rPh>
    <rPh sb="2" eb="4">
      <t>ケンコウ</t>
    </rPh>
    <rPh sb="4" eb="6">
      <t>ホケン</t>
    </rPh>
    <rPh sb="6" eb="7">
      <t>ゼイ</t>
    </rPh>
    <rPh sb="9" eb="11">
      <t>セタイ</t>
    </rPh>
    <rPh sb="11" eb="12">
      <t>ナイ</t>
    </rPh>
    <rPh sb="13" eb="14">
      <t>ヒ</t>
    </rPh>
    <rPh sb="14" eb="16">
      <t>ホケン</t>
    </rPh>
    <rPh sb="16" eb="17">
      <t>シャ</t>
    </rPh>
    <rPh sb="17" eb="19">
      <t>ゼンイン</t>
    </rPh>
    <rPh sb="19" eb="20">
      <t>ブン</t>
    </rPh>
    <rPh sb="21" eb="23">
      <t>ガッサン</t>
    </rPh>
    <rPh sb="24" eb="27">
      <t>セタイヌシ</t>
    </rPh>
    <rPh sb="28" eb="30">
      <t>カゼイ</t>
    </rPh>
    <phoneticPr fontId="1"/>
  </si>
  <si>
    <r>
      <t>給与所得者等の数は下記に該当する人数を入力してください。
　給与収入：55万超　　</t>
    </r>
    <r>
      <rPr>
        <sz val="14"/>
        <color theme="5" tint="-0.499984740745262"/>
        <rFont val="HG丸ｺﾞｼｯｸM-PRO"/>
        <family val="3"/>
        <charset val="128"/>
      </rPr>
      <t>又は</t>
    </r>
    <r>
      <rPr>
        <sz val="14"/>
        <color theme="1"/>
        <rFont val="HG丸ｺﾞｼｯｸM-PRO"/>
        <family val="3"/>
        <charset val="128"/>
      </rPr>
      <t xml:space="preserve">
　年金収入：65歳未満/収入60万超
　　　　　　65歳以上/収入125万超</t>
    </r>
    <rPh sb="5" eb="6">
      <t>トウ</t>
    </rPh>
    <rPh sb="7" eb="8">
      <t>カズ</t>
    </rPh>
    <rPh sb="16" eb="18">
      <t>ニンズウ</t>
    </rPh>
    <rPh sb="19" eb="21">
      <t>ニュウリョク</t>
    </rPh>
    <rPh sb="41" eb="42">
      <t>マタ</t>
    </rPh>
    <phoneticPr fontId="1"/>
  </si>
  <si>
    <t>・</t>
    <phoneticPr fontId="1"/>
  </si>
  <si>
    <t>国民健康保険に加入する未就学児(※)の均等割は５割減額されます。</t>
    <rPh sb="0" eb="4">
      <t>コクミンケンコウ</t>
    </rPh>
    <rPh sb="4" eb="6">
      <t>ホケン</t>
    </rPh>
    <rPh sb="7" eb="9">
      <t>カニュウ</t>
    </rPh>
    <rPh sb="11" eb="15">
      <t>ミシュウガクジ</t>
    </rPh>
    <rPh sb="19" eb="22">
      <t>キントウワリ</t>
    </rPh>
    <rPh sb="24" eb="25">
      <t>ワリ</t>
    </rPh>
    <rPh sb="25" eb="27">
      <t>ゲンガク</t>
    </rPh>
    <phoneticPr fontId="1"/>
  </si>
  <si>
    <t>6歳に達する日以後最初の3月31日以前である被保険者。</t>
    <rPh sb="1" eb="2">
      <t>サイ</t>
    </rPh>
    <rPh sb="3" eb="4">
      <t>タッ</t>
    </rPh>
    <rPh sb="6" eb="7">
      <t>ヒ</t>
    </rPh>
    <rPh sb="7" eb="9">
      <t>イゴ</t>
    </rPh>
    <rPh sb="9" eb="11">
      <t>サイショ</t>
    </rPh>
    <rPh sb="13" eb="14">
      <t>ガツ</t>
    </rPh>
    <rPh sb="16" eb="17">
      <t>ニチ</t>
    </rPh>
    <rPh sb="17" eb="19">
      <t>イゼン</t>
    </rPh>
    <rPh sb="22" eb="26">
      <t>ヒホケンシャ</t>
    </rPh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</si>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</sst>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5" tint="-0.49998474074526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31" xfId="0" applyFont="1" applyFill="1" applyBorder="1">
      <alignment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49" xfId="0" applyNumberFormat="1" applyFont="1" applyFill="1" applyBorder="1" applyAlignment="1">
      <alignment horizontal="center" vertical="center" shrinkToFit="1"/>
    </xf>
    <xf numFmtId="176" fontId="2" fillId="0" borderId="50" xfId="0" applyNumberFormat="1" applyFont="1" applyFill="1" applyBorder="1" applyAlignment="1">
      <alignment horizontal="center" vertical="center" shrinkToFit="1"/>
    </xf>
    <xf numFmtId="176" fontId="2" fillId="0" borderId="51" xfId="0" applyNumberFormat="1" applyFont="1" applyFill="1" applyBorder="1" applyAlignment="1">
      <alignment horizontal="center" vertical="center" shrinkToFit="1"/>
    </xf>
    <xf numFmtId="176" fontId="2" fillId="0" borderId="46" xfId="0" applyNumberFormat="1" applyFont="1" applyFill="1" applyBorder="1" applyAlignment="1">
      <alignment horizontal="center" vertical="center" shrinkToFit="1"/>
    </xf>
    <xf numFmtId="176" fontId="2" fillId="0" borderId="47" xfId="0" applyNumberFormat="1" applyFont="1" applyFill="1" applyBorder="1" applyAlignment="1">
      <alignment horizontal="center" vertical="center" shrinkToFit="1"/>
    </xf>
    <xf numFmtId="176" fontId="2" fillId="0" borderId="48" xfId="0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 shrinkToFit="1"/>
    </xf>
    <xf numFmtId="176" fontId="2" fillId="0" borderId="25" xfId="0" applyNumberFormat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3" fontId="2" fillId="0" borderId="15" xfId="0" applyNumberFormat="1" applyFont="1" applyFill="1" applyBorder="1" applyAlignment="1">
      <alignment horizontal="center" vertical="center" shrinkToFit="1"/>
    </xf>
    <xf numFmtId="3" fontId="2" fillId="0" borderId="41" xfId="0" applyNumberFormat="1" applyFont="1" applyFill="1" applyBorder="1" applyAlignment="1">
      <alignment horizontal="center" vertical="center" shrinkToFit="1"/>
    </xf>
    <xf numFmtId="3" fontId="2" fillId="0" borderId="42" xfId="0" applyNumberFormat="1" applyFont="1" applyFill="1" applyBorder="1" applyAlignment="1">
      <alignment horizontal="center" vertical="center" shrinkToFit="1"/>
    </xf>
    <xf numFmtId="3" fontId="2" fillId="0" borderId="43" xfId="0" applyNumberFormat="1" applyFont="1" applyFill="1" applyBorder="1" applyAlignment="1">
      <alignment horizontal="center" vertical="center" shrinkToFit="1"/>
    </xf>
    <xf numFmtId="3" fontId="2" fillId="0" borderId="13" xfId="0" applyNumberFormat="1" applyFont="1" applyBorder="1" applyAlignment="1">
      <alignment horizontal="center" vertical="center" shrinkToFit="1"/>
    </xf>
    <xf numFmtId="176" fontId="2" fillId="0" borderId="24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center" vertical="center" shrinkToFit="1"/>
    </xf>
    <xf numFmtId="10" fontId="2" fillId="2" borderId="4" xfId="0" applyNumberFormat="1" applyFont="1" applyFill="1" applyBorder="1" applyAlignment="1">
      <alignment horizontal="center" vertical="center" shrinkToFit="1"/>
    </xf>
    <xf numFmtId="10" fontId="2" fillId="2" borderId="5" xfId="0" applyNumberFormat="1" applyFont="1" applyFill="1" applyBorder="1" applyAlignment="1">
      <alignment horizontal="center" vertical="center" shrinkToFit="1"/>
    </xf>
    <xf numFmtId="10" fontId="2" fillId="2" borderId="6" xfId="0" applyNumberFormat="1" applyFont="1" applyFill="1" applyBorder="1" applyAlignment="1">
      <alignment horizontal="center" vertical="center" shrinkToFit="1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7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horizontal="center" vertical="center" shrinkToFit="1"/>
    </xf>
    <xf numFmtId="3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76" fontId="2" fillId="6" borderId="28" xfId="0" applyNumberFormat="1" applyFont="1" applyFill="1" applyBorder="1" applyAlignment="1" applyProtection="1">
      <alignment horizontal="center" vertical="center" shrinkToFit="1"/>
      <protection locked="0"/>
    </xf>
    <xf numFmtId="176" fontId="2" fillId="6" borderId="29" xfId="0" applyNumberFormat="1" applyFont="1" applyFill="1" applyBorder="1" applyAlignment="1" applyProtection="1">
      <alignment horizontal="center" vertical="center" shrinkToFit="1"/>
      <protection locked="0"/>
    </xf>
    <xf numFmtId="176" fontId="2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3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 shrinkToFit="1"/>
      <protection locked="0"/>
    </xf>
    <xf numFmtId="0" fontId="2" fillId="5" borderId="2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176" fontId="2" fillId="6" borderId="34" xfId="0" applyNumberFormat="1" applyFont="1" applyFill="1" applyBorder="1" applyAlignment="1" applyProtection="1">
      <alignment horizontal="center" vertical="center" shrinkToFit="1"/>
      <protection locked="0"/>
    </xf>
    <xf numFmtId="176" fontId="2" fillId="6" borderId="33" xfId="0" applyNumberFormat="1" applyFont="1" applyFill="1" applyBorder="1" applyAlignment="1" applyProtection="1">
      <alignment horizontal="center" vertical="center" shrinkToFit="1"/>
      <protection locked="0"/>
    </xf>
    <xf numFmtId="0" fontId="2" fillId="8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176" fontId="2" fillId="0" borderId="53" xfId="0" applyNumberFormat="1" applyFont="1" applyBorder="1" applyAlignment="1">
      <alignment horizontal="center" vertical="center"/>
    </xf>
    <xf numFmtId="176" fontId="2" fillId="0" borderId="54" xfId="0" applyNumberFormat="1" applyFont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99"/>
      <color rgb="FFCCFF33"/>
      <color rgb="FF66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88"/>
  <sheetViews>
    <sheetView showGridLines="0" tabSelected="1" topLeftCell="A22" zoomScaleNormal="100" zoomScaleSheetLayoutView="70" workbookViewId="0">
      <selection activeCell="H11" sqref="H11:I11"/>
    </sheetView>
  </sheetViews>
  <sheetFormatPr defaultRowHeight="17.25" x14ac:dyDescent="0.15"/>
  <cols>
    <col min="1" max="1" width="5" style="9" customWidth="1"/>
    <col min="2" max="69" width="4" style="1" customWidth="1"/>
    <col min="70" max="16384" width="9" style="1"/>
  </cols>
  <sheetData>
    <row r="1" spans="2:33" ht="18.75" x14ac:dyDescent="0.15">
      <c r="B1" s="33" t="s">
        <v>60</v>
      </c>
      <c r="V1" s="2" t="s">
        <v>47</v>
      </c>
    </row>
    <row r="2" spans="2:33" x14ac:dyDescent="0.15">
      <c r="V2" s="1" t="s">
        <v>51</v>
      </c>
      <c r="W2" s="127" t="s">
        <v>53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2:33" x14ac:dyDescent="0.15">
      <c r="B3" s="1" t="s">
        <v>42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</row>
    <row r="4" spans="2:33" ht="18" thickBot="1" x14ac:dyDescent="0.2">
      <c r="B4" s="26"/>
      <c r="C4" s="117" t="s">
        <v>1</v>
      </c>
      <c r="D4" s="117"/>
      <c r="E4" s="117"/>
      <c r="F4" s="117"/>
      <c r="G4" s="117"/>
      <c r="H4" s="117"/>
      <c r="I4" s="117"/>
      <c r="J4" s="117"/>
      <c r="K4" s="117"/>
      <c r="L4" s="118"/>
      <c r="M4" s="119" t="s">
        <v>2</v>
      </c>
      <c r="N4" s="119"/>
      <c r="O4" s="119"/>
      <c r="P4" s="119"/>
      <c r="Q4" s="119"/>
    </row>
    <row r="5" spans="2:33" ht="18" customHeight="1" thickBot="1" x14ac:dyDescent="0.2">
      <c r="B5" s="27">
        <v>1</v>
      </c>
      <c r="C5" s="125"/>
      <c r="D5" s="125"/>
      <c r="E5" s="125"/>
      <c r="F5" s="125"/>
      <c r="G5" s="125"/>
      <c r="H5" s="125"/>
      <c r="I5" s="125"/>
      <c r="J5" s="125"/>
      <c r="K5" s="125"/>
      <c r="L5" s="126"/>
      <c r="M5" s="120"/>
      <c r="N5" s="121"/>
      <c r="O5" s="121"/>
      <c r="P5" s="121"/>
      <c r="Q5" s="121"/>
      <c r="V5" s="24" t="s">
        <v>51</v>
      </c>
      <c r="W5" s="127" t="s">
        <v>65</v>
      </c>
      <c r="X5" s="127"/>
      <c r="Y5" s="127"/>
      <c r="Z5" s="127"/>
      <c r="AA5" s="127"/>
      <c r="AB5" s="127"/>
      <c r="AC5" s="127"/>
      <c r="AD5" s="127"/>
      <c r="AE5" s="127"/>
      <c r="AF5" s="127"/>
      <c r="AG5" s="127"/>
    </row>
    <row r="6" spans="2:33" ht="18" thickBot="1" x14ac:dyDescent="0.2">
      <c r="B6" s="28">
        <v>2</v>
      </c>
      <c r="C6" s="123"/>
      <c r="D6" s="123"/>
      <c r="E6" s="123"/>
      <c r="F6" s="123"/>
      <c r="G6" s="123"/>
      <c r="H6" s="123"/>
      <c r="I6" s="123"/>
      <c r="J6" s="123"/>
      <c r="K6" s="123"/>
      <c r="L6" s="124"/>
      <c r="M6" s="120"/>
      <c r="N6" s="121"/>
      <c r="O6" s="121"/>
      <c r="P6" s="121"/>
      <c r="Q6" s="121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</row>
    <row r="7" spans="2:33" ht="18" thickBot="1" x14ac:dyDescent="0.2">
      <c r="B7" s="28">
        <v>3</v>
      </c>
      <c r="C7" s="123"/>
      <c r="D7" s="123"/>
      <c r="E7" s="123"/>
      <c r="F7" s="123"/>
      <c r="G7" s="123"/>
      <c r="H7" s="123"/>
      <c r="I7" s="123"/>
      <c r="J7" s="123"/>
      <c r="K7" s="123"/>
      <c r="L7" s="124"/>
      <c r="M7" s="122"/>
      <c r="N7" s="122"/>
      <c r="O7" s="122"/>
      <c r="P7" s="122"/>
      <c r="Q7" s="122"/>
    </row>
    <row r="8" spans="2:33" ht="18" thickBot="1" x14ac:dyDescent="0.2">
      <c r="B8" s="29">
        <v>4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0"/>
      <c r="N8" s="121"/>
      <c r="O8" s="121"/>
      <c r="P8" s="121"/>
      <c r="Q8" s="121"/>
      <c r="V8" s="1" t="s">
        <v>51</v>
      </c>
      <c r="W8" s="127" t="s">
        <v>55</v>
      </c>
      <c r="X8" s="127"/>
      <c r="Y8" s="127"/>
      <c r="Z8" s="127"/>
      <c r="AA8" s="127"/>
      <c r="AB8" s="127"/>
      <c r="AC8" s="127"/>
      <c r="AD8" s="127"/>
      <c r="AE8" s="127"/>
      <c r="AF8" s="127"/>
      <c r="AG8" s="127"/>
    </row>
    <row r="9" spans="2:33" x14ac:dyDescent="0.15">
      <c r="B9" s="30">
        <v>5</v>
      </c>
      <c r="C9" s="123"/>
      <c r="D9" s="123"/>
      <c r="E9" s="123"/>
      <c r="F9" s="123"/>
      <c r="G9" s="123"/>
      <c r="H9" s="123"/>
      <c r="I9" s="123"/>
      <c r="J9" s="123"/>
      <c r="K9" s="123"/>
      <c r="L9" s="124"/>
      <c r="M9" s="138"/>
      <c r="N9" s="139"/>
      <c r="O9" s="139"/>
      <c r="P9" s="139"/>
      <c r="Q9" s="139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</row>
    <row r="10" spans="2:33" x14ac:dyDescent="0.15">
      <c r="B10" s="1" t="s">
        <v>63</v>
      </c>
      <c r="V10" s="37"/>
      <c r="W10" s="37"/>
      <c r="X10" s="37"/>
      <c r="Y10" s="37"/>
      <c r="Z10" s="37"/>
    </row>
    <row r="11" spans="2:33" ht="17.25" customHeight="1" x14ac:dyDescent="0.15">
      <c r="B11" s="141" t="s">
        <v>61</v>
      </c>
      <c r="C11" s="141"/>
      <c r="D11" s="141"/>
      <c r="E11" s="141"/>
      <c r="F11" s="141"/>
      <c r="G11" s="142"/>
      <c r="H11" s="140"/>
      <c r="I11" s="140"/>
      <c r="J11" s="35" t="s">
        <v>62</v>
      </c>
      <c r="K11" s="35"/>
      <c r="P11" s="34"/>
      <c r="Q11" s="34"/>
      <c r="R11" s="34"/>
      <c r="S11" s="34"/>
      <c r="T11" s="34"/>
      <c r="U11" s="34"/>
      <c r="V11" s="1" t="s">
        <v>57</v>
      </c>
      <c r="W11" s="127" t="s">
        <v>58</v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</row>
    <row r="12" spans="2:33" ht="17.25" customHeight="1" x14ac:dyDescent="0.15">
      <c r="B12" s="36" t="s">
        <v>64</v>
      </c>
      <c r="C12" s="35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</row>
    <row r="13" spans="2:33" ht="18" thickBot="1" x14ac:dyDescent="0.2"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2:33" ht="17.25" customHeight="1" x14ac:dyDescent="0.15">
      <c r="C14" s="106" t="s">
        <v>41</v>
      </c>
      <c r="D14" s="107"/>
      <c r="E14" s="97" t="str">
        <f>N87</f>
        <v/>
      </c>
      <c r="F14" s="98"/>
      <c r="G14" s="98"/>
      <c r="H14" s="98"/>
      <c r="I14" s="99"/>
      <c r="K14" s="106" t="s">
        <v>12</v>
      </c>
      <c r="L14" s="107"/>
      <c r="M14" s="97" t="str">
        <f>R42</f>
        <v/>
      </c>
      <c r="N14" s="98"/>
      <c r="O14" s="98"/>
      <c r="P14" s="99"/>
      <c r="T14" s="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</row>
    <row r="15" spans="2:33" ht="18" thickBot="1" x14ac:dyDescent="0.2">
      <c r="C15" s="108"/>
      <c r="D15" s="109"/>
      <c r="E15" s="100"/>
      <c r="F15" s="101"/>
      <c r="G15" s="101"/>
      <c r="H15" s="101"/>
      <c r="I15" s="102"/>
      <c r="K15" s="108"/>
      <c r="L15" s="109"/>
      <c r="M15" s="100"/>
      <c r="N15" s="101"/>
      <c r="O15" s="101"/>
      <c r="P15" s="10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2:33" x14ac:dyDescent="0.15">
      <c r="V16" s="1" t="s">
        <v>19</v>
      </c>
      <c r="W16" s="127" t="s">
        <v>66</v>
      </c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</row>
    <row r="17" spans="2:33" x14ac:dyDescent="0.15"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</row>
    <row r="18" spans="2:33" x14ac:dyDescent="0.15">
      <c r="B18" s="1" t="s">
        <v>59</v>
      </c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</row>
    <row r="19" spans="2:33" x14ac:dyDescent="0.15">
      <c r="B19" s="25"/>
      <c r="C19" s="42" t="s">
        <v>50</v>
      </c>
      <c r="D19" s="42"/>
      <c r="E19" s="42"/>
      <c r="F19" s="42"/>
      <c r="G19" s="42"/>
      <c r="H19" s="42"/>
      <c r="I19" s="42" t="s">
        <v>49</v>
      </c>
      <c r="J19" s="42"/>
      <c r="K19" s="42"/>
      <c r="L19" s="42"/>
      <c r="M19" s="42"/>
      <c r="N19" s="42"/>
      <c r="O19" s="42" t="s">
        <v>48</v>
      </c>
      <c r="P19" s="42"/>
      <c r="Q19" s="42"/>
      <c r="R19" s="42"/>
      <c r="S19" s="42"/>
      <c r="T19" s="42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</row>
    <row r="20" spans="2:33" x14ac:dyDescent="0.15">
      <c r="B20" s="32">
        <v>1</v>
      </c>
      <c r="C20" s="110">
        <f>N56</f>
        <v>0</v>
      </c>
      <c r="D20" s="110"/>
      <c r="E20" s="110"/>
      <c r="F20" s="110"/>
      <c r="G20" s="110"/>
      <c r="H20" s="110"/>
      <c r="I20" s="110">
        <f>N70</f>
        <v>0</v>
      </c>
      <c r="J20" s="110"/>
      <c r="K20" s="110"/>
      <c r="L20" s="110"/>
      <c r="M20" s="110"/>
      <c r="N20" s="110"/>
      <c r="O20" s="110">
        <f>N83</f>
        <v>0</v>
      </c>
      <c r="P20" s="137"/>
      <c r="Q20" s="137"/>
      <c r="R20" s="137"/>
      <c r="S20" s="137"/>
      <c r="T20" s="13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</row>
    <row r="21" spans="2:33" x14ac:dyDescent="0.15">
      <c r="B21" s="32">
        <v>2</v>
      </c>
      <c r="C21" s="110">
        <f>N57</f>
        <v>0</v>
      </c>
      <c r="D21" s="110"/>
      <c r="E21" s="110"/>
      <c r="F21" s="110"/>
      <c r="G21" s="110"/>
      <c r="H21" s="110"/>
      <c r="I21" s="110">
        <f>N71</f>
        <v>0</v>
      </c>
      <c r="J21" s="110"/>
      <c r="K21" s="110"/>
      <c r="L21" s="110"/>
      <c r="M21" s="110"/>
      <c r="N21" s="110"/>
      <c r="O21" s="137"/>
      <c r="P21" s="137"/>
      <c r="Q21" s="137"/>
      <c r="R21" s="137"/>
      <c r="S21" s="137"/>
      <c r="T21" s="137"/>
    </row>
    <row r="22" spans="2:33" x14ac:dyDescent="0.15">
      <c r="B22" s="32">
        <v>3</v>
      </c>
      <c r="C22" s="110">
        <f>N58</f>
        <v>0</v>
      </c>
      <c r="D22" s="110"/>
      <c r="E22" s="110"/>
      <c r="F22" s="110"/>
      <c r="G22" s="110"/>
      <c r="H22" s="110"/>
      <c r="I22" s="110">
        <f>N72</f>
        <v>0</v>
      </c>
      <c r="J22" s="110"/>
      <c r="K22" s="110"/>
      <c r="L22" s="110"/>
      <c r="M22" s="110"/>
      <c r="N22" s="110"/>
      <c r="O22" s="137"/>
      <c r="P22" s="137"/>
      <c r="Q22" s="137"/>
      <c r="R22" s="137"/>
      <c r="S22" s="137"/>
      <c r="T22" s="137"/>
      <c r="V22" s="1" t="s">
        <v>51</v>
      </c>
      <c r="W22" s="127" t="s">
        <v>54</v>
      </c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</row>
    <row r="23" spans="2:33" x14ac:dyDescent="0.15">
      <c r="B23" s="32">
        <v>4</v>
      </c>
      <c r="C23" s="110">
        <f>N59</f>
        <v>0</v>
      </c>
      <c r="D23" s="110"/>
      <c r="E23" s="110"/>
      <c r="F23" s="110"/>
      <c r="G23" s="110"/>
      <c r="H23" s="110"/>
      <c r="I23" s="110">
        <f>N73</f>
        <v>0</v>
      </c>
      <c r="J23" s="110"/>
      <c r="K23" s="110"/>
      <c r="L23" s="110"/>
      <c r="M23" s="110"/>
      <c r="N23" s="110"/>
      <c r="O23" s="137"/>
      <c r="P23" s="137"/>
      <c r="Q23" s="137"/>
      <c r="R23" s="137"/>
      <c r="S23" s="137"/>
      <c r="T23" s="13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</row>
    <row r="24" spans="2:33" x14ac:dyDescent="0.15">
      <c r="B24" s="32">
        <v>5</v>
      </c>
      <c r="C24" s="110">
        <f>N60</f>
        <v>0</v>
      </c>
      <c r="D24" s="110"/>
      <c r="E24" s="110"/>
      <c r="F24" s="110"/>
      <c r="G24" s="110"/>
      <c r="H24" s="110"/>
      <c r="I24" s="110">
        <f>N74</f>
        <v>0</v>
      </c>
      <c r="J24" s="110"/>
      <c r="K24" s="110"/>
      <c r="L24" s="110"/>
      <c r="M24" s="110"/>
      <c r="N24" s="110"/>
      <c r="O24" s="137"/>
      <c r="P24" s="137"/>
      <c r="Q24" s="137"/>
      <c r="R24" s="137"/>
      <c r="S24" s="137"/>
      <c r="T24" s="137"/>
    </row>
    <row r="25" spans="2:33" x14ac:dyDescent="0.15">
      <c r="B25" s="136" t="s">
        <v>52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V25" s="1" t="s">
        <v>51</v>
      </c>
      <c r="W25" s="127" t="s">
        <v>56</v>
      </c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</row>
    <row r="26" spans="2:33" x14ac:dyDescent="0.15"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</row>
    <row r="27" spans="2:33" x14ac:dyDescent="0.15"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2:33" ht="47.25" customHeight="1" x14ac:dyDescent="0.15">
      <c r="V28" s="1" t="s">
        <v>67</v>
      </c>
      <c r="W28" s="127" t="s">
        <v>68</v>
      </c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</row>
    <row r="29" spans="2:33" x14ac:dyDescent="0.15">
      <c r="W29" s="128" t="s">
        <v>69</v>
      </c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</row>
    <row r="30" spans="2:33" x14ac:dyDescent="0.15">
      <c r="V30" s="38" t="s">
        <v>70</v>
      </c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</row>
    <row r="31" spans="2:33" x14ac:dyDescent="0.15"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</row>
    <row r="32" spans="2:33" hidden="1" x14ac:dyDescent="0.15"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</row>
    <row r="33" spans="1:27" ht="17.25" hidden="1" customHeight="1" x14ac:dyDescent="0.15">
      <c r="B33" s="1" t="s">
        <v>18</v>
      </c>
    </row>
    <row r="34" spans="1:27" ht="17.25" hidden="1" customHeight="1" x14ac:dyDescent="0.15">
      <c r="B34" s="1" t="s">
        <v>19</v>
      </c>
      <c r="C34" s="1" t="s">
        <v>7</v>
      </c>
      <c r="S34" s="1" t="s">
        <v>19</v>
      </c>
      <c r="T34" s="1">
        <v>0</v>
      </c>
    </row>
    <row r="35" spans="1:27" ht="17.25" hidden="1" customHeight="1" x14ac:dyDescent="0.15">
      <c r="B35" s="1" t="s">
        <v>19</v>
      </c>
      <c r="C35" s="1" t="s">
        <v>8</v>
      </c>
      <c r="S35" s="1" t="s">
        <v>19</v>
      </c>
      <c r="T35" s="1">
        <v>1</v>
      </c>
    </row>
    <row r="36" spans="1:27" ht="17.25" hidden="1" customHeight="1" x14ac:dyDescent="0.15">
      <c r="B36" s="1" t="s">
        <v>19</v>
      </c>
      <c r="C36" s="1" t="s">
        <v>9</v>
      </c>
      <c r="S36" s="1" t="s">
        <v>19</v>
      </c>
      <c r="T36" s="1">
        <v>2</v>
      </c>
    </row>
    <row r="37" spans="1:27" ht="17.25" hidden="1" customHeight="1" x14ac:dyDescent="0.15">
      <c r="S37" s="1" t="s">
        <v>19</v>
      </c>
      <c r="T37" s="1">
        <v>3</v>
      </c>
    </row>
    <row r="38" spans="1:27" ht="17.25" hidden="1" customHeight="1" x14ac:dyDescent="0.15">
      <c r="B38" s="1" t="s">
        <v>19</v>
      </c>
      <c r="C38" s="1" t="s">
        <v>0</v>
      </c>
      <c r="S38" s="1" t="s">
        <v>19</v>
      </c>
      <c r="T38" s="1">
        <v>4</v>
      </c>
    </row>
    <row r="39" spans="1:27" ht="17.25" hidden="1" customHeight="1" x14ac:dyDescent="0.15">
      <c r="B39" s="1" t="s">
        <v>19</v>
      </c>
      <c r="C39" s="1" t="s">
        <v>22</v>
      </c>
      <c r="S39" s="1" t="s">
        <v>19</v>
      </c>
      <c r="T39" s="1">
        <v>5</v>
      </c>
    </row>
    <row r="40" spans="1:27" ht="18" hidden="1" customHeight="1" thickBot="1" x14ac:dyDescent="0.2"/>
    <row r="41" spans="1:27" ht="18" hidden="1" customHeight="1" thickBot="1" x14ac:dyDescent="0.2">
      <c r="A41" s="44" t="s">
        <v>33</v>
      </c>
      <c r="B41" s="44"/>
      <c r="C41" s="44"/>
      <c r="D41" s="44"/>
      <c r="F41" s="45" t="s">
        <v>34</v>
      </c>
      <c r="G41" s="45"/>
      <c r="H41" s="45"/>
      <c r="I41" s="45"/>
      <c r="K41" s="111" t="s">
        <v>38</v>
      </c>
      <c r="L41" s="143"/>
      <c r="M41" s="143"/>
      <c r="N41" s="143"/>
      <c r="O41" s="143"/>
      <c r="P41" s="112"/>
      <c r="R41" s="45" t="s">
        <v>12</v>
      </c>
      <c r="S41" s="45"/>
      <c r="T41" s="45"/>
      <c r="U41" s="45"/>
      <c r="W41" s="111" t="s">
        <v>61</v>
      </c>
      <c r="X41" s="143"/>
      <c r="Y41" s="143"/>
      <c r="Z41" s="143"/>
      <c r="AA41" s="112"/>
    </row>
    <row r="42" spans="1:27" ht="18" hidden="1" customHeight="1" thickBot="1" x14ac:dyDescent="0.2">
      <c r="A42" s="103">
        <f>IF(C5="国民健康保険以外の世帯主",COUNTA(C6:C9),COUNTA(C5:C9))</f>
        <v>0</v>
      </c>
      <c r="B42" s="104"/>
      <c r="C42" s="104"/>
      <c r="D42" s="105"/>
      <c r="E42" s="4"/>
      <c r="F42" s="46">
        <f>IF(C5="",0,IF(OR(C5=C34,C5=C35,C5=C36),M5)+IF(C6="",0,M6)+IF(C7="",0,M7)+IF(C8="",0,M8)+IF(C9="",0,M9))</f>
        <v>0</v>
      </c>
      <c r="G42" s="43"/>
      <c r="H42" s="43"/>
      <c r="I42" s="43"/>
      <c r="J42" s="5"/>
      <c r="K42" s="111" t="s">
        <v>35</v>
      </c>
      <c r="L42" s="112"/>
      <c r="M42" s="46" t="str">
        <f>IF(A42=1,V56,IF(A42=2,V57,IF(A42=3,V58,IF(A42=4,V59,IF(A42=5,V60,"")))))</f>
        <v/>
      </c>
      <c r="N42" s="43"/>
      <c r="O42" s="43"/>
      <c r="P42" s="43"/>
      <c r="R42" s="113" t="str">
        <f>IF(C5="","",IF(AND(C5=C36,C6="",C7="",C8="",C9=""),"",IF(F42&lt;=M44,"7割軽減",IF(AND(F42&gt;M44,F42&lt;=M43),"5割軽減",IF(AND(F42&gt;M43,F42&lt;=M42),"2割軽減",IF(F42&gt;M42,"非該当"))))))</f>
        <v/>
      </c>
      <c r="S42" s="45"/>
      <c r="T42" s="45"/>
      <c r="U42" s="45"/>
      <c r="W42" s="144">
        <f>IF(H11="",0,IF(H11=0,0,H11-1))</f>
        <v>0</v>
      </c>
      <c r="X42" s="145"/>
      <c r="Y42" s="145"/>
      <c r="Z42" s="145"/>
      <c r="AA42" s="146"/>
    </row>
    <row r="43" spans="1:27" ht="18" hidden="1" customHeight="1" thickBot="1" x14ac:dyDescent="0.2">
      <c r="K43" s="111" t="s">
        <v>36</v>
      </c>
      <c r="L43" s="112"/>
      <c r="M43" s="46" t="str">
        <f>IF(A42=1,V64,IF(A42=2,V65,IF(A42=3,V66,IF(A42=4,V67,IF(A42=5,V68,"")))))</f>
        <v/>
      </c>
      <c r="N43" s="43"/>
      <c r="O43" s="43"/>
      <c r="P43" s="43"/>
    </row>
    <row r="44" spans="1:27" ht="18" hidden="1" customHeight="1" thickBot="1" x14ac:dyDescent="0.2">
      <c r="K44" s="111" t="s">
        <v>37</v>
      </c>
      <c r="L44" s="112"/>
      <c r="M44" s="113">
        <f>V72</f>
        <v>430000</v>
      </c>
      <c r="N44" s="45"/>
      <c r="O44" s="45"/>
      <c r="P44" s="45"/>
    </row>
    <row r="45" spans="1:27" ht="18" hidden="1" customHeight="1" thickBot="1" x14ac:dyDescent="0.2">
      <c r="M45" s="3"/>
      <c r="N45" s="3"/>
      <c r="O45" s="5"/>
      <c r="P45" s="3"/>
      <c r="Q45" s="3"/>
      <c r="R45" s="3"/>
    </row>
    <row r="46" spans="1:27" ht="18" hidden="1" customHeight="1" thickBot="1" x14ac:dyDescent="0.2">
      <c r="B46" s="1" t="s">
        <v>40</v>
      </c>
      <c r="F46" s="1" t="s">
        <v>39</v>
      </c>
      <c r="I46" s="114">
        <v>430000</v>
      </c>
      <c r="J46" s="115"/>
      <c r="K46" s="115"/>
      <c r="L46" s="116"/>
      <c r="N46" s="3"/>
      <c r="O46" s="5"/>
      <c r="P46" s="3"/>
      <c r="Q46" s="3"/>
      <c r="R46" s="3"/>
    </row>
    <row r="47" spans="1:27" ht="18" hidden="1" customHeight="1" thickBot="1" x14ac:dyDescent="0.2">
      <c r="B47" s="6">
        <v>1</v>
      </c>
      <c r="C47" s="46">
        <f>IF(C5="",0,IF(M5-I46&lt;0,0,M5-I46))</f>
        <v>0</v>
      </c>
      <c r="D47" s="46"/>
      <c r="E47" s="46"/>
      <c r="F47" s="46"/>
      <c r="N47" s="3"/>
      <c r="O47" s="5"/>
      <c r="P47" s="3"/>
      <c r="Q47" s="3"/>
      <c r="R47" s="3"/>
    </row>
    <row r="48" spans="1:27" ht="18" hidden="1" customHeight="1" thickBot="1" x14ac:dyDescent="0.2">
      <c r="B48" s="6">
        <v>2</v>
      </c>
      <c r="C48" s="46">
        <f>IF(C6="",0,IF(M6-I46&lt;0,0,M6-I46))</f>
        <v>0</v>
      </c>
      <c r="D48" s="46"/>
      <c r="E48" s="46"/>
      <c r="F48" s="46"/>
      <c r="M48" s="3"/>
      <c r="N48" s="3"/>
      <c r="O48" s="5"/>
      <c r="P48" s="3"/>
      <c r="Q48" s="3"/>
      <c r="R48" s="3"/>
    </row>
    <row r="49" spans="1:25" ht="18" hidden="1" customHeight="1" thickBot="1" x14ac:dyDescent="0.2">
      <c r="B49" s="6">
        <v>3</v>
      </c>
      <c r="C49" s="46">
        <f>IF(C7="",0,IF(M7-I46&lt;0,0,M7-I46))</f>
        <v>0</v>
      </c>
      <c r="D49" s="46"/>
      <c r="E49" s="46"/>
      <c r="F49" s="46"/>
      <c r="M49" s="3"/>
      <c r="N49" s="3"/>
      <c r="O49" s="5"/>
      <c r="P49" s="3"/>
      <c r="Q49" s="3"/>
      <c r="R49" s="3"/>
    </row>
    <row r="50" spans="1:25" ht="18" hidden="1" customHeight="1" thickBot="1" x14ac:dyDescent="0.2">
      <c r="B50" s="6">
        <v>4</v>
      </c>
      <c r="C50" s="46">
        <f>IF(C8="",0,IF(M8-I46&lt;0,0,M8-I46))</f>
        <v>0</v>
      </c>
      <c r="D50" s="46"/>
      <c r="E50" s="46"/>
      <c r="F50" s="46"/>
      <c r="M50" s="3"/>
      <c r="N50" s="3"/>
      <c r="O50" s="5"/>
      <c r="P50" s="3"/>
      <c r="Q50" s="3"/>
      <c r="R50" s="3"/>
    </row>
    <row r="51" spans="1:25" ht="18" hidden="1" customHeight="1" thickBot="1" x14ac:dyDescent="0.2">
      <c r="B51" s="6">
        <v>5</v>
      </c>
      <c r="C51" s="46">
        <f>IF(C9="",0,IF(M9-I46&lt;0,0,M9-I46))</f>
        <v>0</v>
      </c>
      <c r="D51" s="46"/>
      <c r="E51" s="46"/>
      <c r="F51" s="46"/>
      <c r="M51" s="3"/>
      <c r="N51" s="3"/>
      <c r="O51" s="5"/>
      <c r="P51" s="3"/>
      <c r="Q51" s="3"/>
      <c r="R51" s="3"/>
    </row>
    <row r="52" spans="1:25" ht="17.25" hidden="1" customHeight="1" x14ac:dyDescent="0.15">
      <c r="M52" s="3"/>
      <c r="N52" s="3"/>
      <c r="O52" s="5"/>
      <c r="P52" s="3"/>
      <c r="Q52" s="3"/>
      <c r="R52" s="3"/>
    </row>
    <row r="53" spans="1:25" ht="17.25" hidden="1" customHeight="1" x14ac:dyDescent="0.15">
      <c r="A53" s="23" t="s">
        <v>10</v>
      </c>
    </row>
    <row r="54" spans="1:25" ht="18" hidden="1" customHeight="1" thickBot="1" x14ac:dyDescent="0.2">
      <c r="A54" s="8"/>
      <c r="B54" s="66" t="s">
        <v>3</v>
      </c>
      <c r="C54" s="66"/>
      <c r="D54" s="66"/>
      <c r="E54" s="66"/>
      <c r="F54" s="66" t="s">
        <v>4</v>
      </c>
      <c r="G54" s="66"/>
      <c r="H54" s="66"/>
      <c r="I54" s="66"/>
      <c r="J54" s="66" t="s">
        <v>5</v>
      </c>
      <c r="K54" s="66"/>
      <c r="L54" s="66"/>
      <c r="M54" s="77"/>
      <c r="N54" s="42" t="s">
        <v>6</v>
      </c>
      <c r="O54" s="42"/>
      <c r="P54" s="42"/>
      <c r="Q54" s="42"/>
      <c r="R54" s="9"/>
      <c r="S54" s="12" t="s">
        <v>30</v>
      </c>
      <c r="T54" s="9"/>
      <c r="U54" s="9"/>
      <c r="V54" s="9"/>
      <c r="W54" s="9"/>
      <c r="X54" s="9"/>
      <c r="Y54" s="9"/>
    </row>
    <row r="55" spans="1:25" ht="18" hidden="1" customHeight="1" thickBot="1" x14ac:dyDescent="0.2">
      <c r="A55" s="10" t="s">
        <v>16</v>
      </c>
      <c r="B55" s="88">
        <v>7.6899999999999996E-2</v>
      </c>
      <c r="C55" s="89"/>
      <c r="D55" s="89"/>
      <c r="E55" s="90"/>
      <c r="F55" s="88">
        <v>2.5999999999999999E-2</v>
      </c>
      <c r="G55" s="89"/>
      <c r="H55" s="89"/>
      <c r="I55" s="90"/>
      <c r="J55" s="88">
        <v>2.4E-2</v>
      </c>
      <c r="K55" s="89"/>
      <c r="L55" s="89"/>
      <c r="M55" s="90"/>
      <c r="N55" s="69"/>
      <c r="O55" s="42"/>
      <c r="P55" s="42"/>
      <c r="Q55" s="42"/>
      <c r="R55" s="9"/>
      <c r="S55" s="43" t="s">
        <v>14</v>
      </c>
      <c r="T55" s="43"/>
      <c r="U55" s="43"/>
      <c r="V55" s="39" t="s">
        <v>15</v>
      </c>
      <c r="W55" s="40"/>
      <c r="X55" s="40"/>
      <c r="Y55" s="41"/>
    </row>
    <row r="56" spans="1:25" ht="18" hidden="1" customHeight="1" thickBot="1" x14ac:dyDescent="0.2">
      <c r="A56" s="11">
        <v>1</v>
      </c>
      <c r="B56" s="94">
        <f>IF(C5="",0,IF(C5="国民健康保険以外の世帯主",0,ROUNDDOWN(C47*B55,0)))</f>
        <v>0</v>
      </c>
      <c r="C56" s="94"/>
      <c r="D56" s="94"/>
      <c r="E56" s="94"/>
      <c r="F56" s="147">
        <f>IF(C5="",0,IF(C5="国民健康保険以外の世帯主",0,ROUNDDOWN(C47*F55,0)))</f>
        <v>0</v>
      </c>
      <c r="G56" s="147"/>
      <c r="H56" s="147"/>
      <c r="I56" s="147"/>
      <c r="J56" s="96">
        <f>IF(C5="",0,IF(C5="国民健康保険の世帯主（40歳から64歳以外の方）",0,IF(C5="国民健康保険以外の世帯主",0,IF(C5="国民健康保険の世帯主（40歳から64歳の方）",ROUNDDOWN(C47*J55,0)))))</f>
        <v>0</v>
      </c>
      <c r="K56" s="96"/>
      <c r="L56" s="96"/>
      <c r="M56" s="148"/>
      <c r="N56" s="87">
        <f>SUM(B56:M56)</f>
        <v>0</v>
      </c>
      <c r="O56" s="42"/>
      <c r="P56" s="42"/>
      <c r="Q56" s="42"/>
      <c r="R56" s="9"/>
      <c r="S56" s="47">
        <v>1</v>
      </c>
      <c r="T56" s="47"/>
      <c r="U56" s="47"/>
      <c r="V56" s="53">
        <f>545000*S56+430000+100000*(W42)</f>
        <v>975000</v>
      </c>
      <c r="W56" s="54"/>
      <c r="X56" s="54"/>
      <c r="Y56" s="55"/>
    </row>
    <row r="57" spans="1:25" ht="18" hidden="1" customHeight="1" thickBot="1" x14ac:dyDescent="0.2">
      <c r="A57" s="11">
        <v>2</v>
      </c>
      <c r="B57" s="94" t="str">
        <f>IF(C5="","",IF(C6="",0,ROUNDDOWN(C48*B55,0)))</f>
        <v/>
      </c>
      <c r="C57" s="94"/>
      <c r="D57" s="94"/>
      <c r="E57" s="94"/>
      <c r="F57" s="59" t="str">
        <f>IF(C5="","",IF(C6="",0,ROUNDDOWN(C48*F55,0)))</f>
        <v/>
      </c>
      <c r="G57" s="59"/>
      <c r="H57" s="59"/>
      <c r="I57" s="59"/>
      <c r="J57" s="42" t="str">
        <f>IF(C5="","",IF(OR(C6="",C6=C39),0,IF(C6="40歳から64歳の方",ROUNDDOWN(C48*J55,0))))</f>
        <v/>
      </c>
      <c r="K57" s="42"/>
      <c r="L57" s="42"/>
      <c r="M57" s="78"/>
      <c r="N57" s="87">
        <f t="shared" ref="N57:N60" si="0">SUM(B57:M57)</f>
        <v>0</v>
      </c>
      <c r="O57" s="42"/>
      <c r="P57" s="42"/>
      <c r="Q57" s="42"/>
      <c r="R57" s="9"/>
      <c r="S57" s="47">
        <v>2</v>
      </c>
      <c r="T57" s="47"/>
      <c r="U57" s="47"/>
      <c r="V57" s="53">
        <f>545000*S57+430000+100000*(W42)</f>
        <v>1520000</v>
      </c>
      <c r="W57" s="54"/>
      <c r="X57" s="54"/>
      <c r="Y57" s="55"/>
    </row>
    <row r="58" spans="1:25" ht="18" hidden="1" customHeight="1" thickBot="1" x14ac:dyDescent="0.2">
      <c r="A58" s="11">
        <v>3</v>
      </c>
      <c r="B58" s="94" t="str">
        <f>IF(C5="","",IF(C7="",0,ROUNDDOWN(C49*B55,0)))</f>
        <v/>
      </c>
      <c r="C58" s="94"/>
      <c r="D58" s="94"/>
      <c r="E58" s="94"/>
      <c r="F58" s="59" t="str">
        <f>IF(C5="","",IF(C7="",0,ROUNDDOWN(C49*F55,0)))</f>
        <v/>
      </c>
      <c r="G58" s="59"/>
      <c r="H58" s="59"/>
      <c r="I58" s="59"/>
      <c r="J58" s="42" t="str">
        <f>IF(C5="","",IF(OR(C7="",C7=C39),0,IF(C7="40歳から64歳の方",ROUNDDOWN(C49*J55,0))))</f>
        <v/>
      </c>
      <c r="K58" s="42"/>
      <c r="L58" s="42"/>
      <c r="M58" s="78"/>
      <c r="N58" s="87">
        <f t="shared" si="0"/>
        <v>0</v>
      </c>
      <c r="O58" s="42"/>
      <c r="P58" s="42"/>
      <c r="Q58" s="42"/>
      <c r="R58" s="9"/>
      <c r="S58" s="47">
        <v>3</v>
      </c>
      <c r="T58" s="47"/>
      <c r="U58" s="47"/>
      <c r="V58" s="53">
        <f>545000*S58+430000+100000*(W42)</f>
        <v>2065000</v>
      </c>
      <c r="W58" s="54"/>
      <c r="X58" s="54"/>
      <c r="Y58" s="55"/>
    </row>
    <row r="59" spans="1:25" ht="18" hidden="1" customHeight="1" thickBot="1" x14ac:dyDescent="0.2">
      <c r="A59" s="11">
        <v>4</v>
      </c>
      <c r="B59" s="94" t="str">
        <f>IF(C5="","",IF(C8="",0,ROUNDDOWN(C50*B55,0)))</f>
        <v/>
      </c>
      <c r="C59" s="94"/>
      <c r="D59" s="94"/>
      <c r="E59" s="94"/>
      <c r="F59" s="59" t="str">
        <f>IF(C5="","",IF(C8="",0,ROUNDDOWN(C50*F55,0)))</f>
        <v/>
      </c>
      <c r="G59" s="59"/>
      <c r="H59" s="59"/>
      <c r="I59" s="59"/>
      <c r="J59" s="42" t="str">
        <f>IF(C5="","",IF(OR(C8="",C8=C39),0,IF(C8="40歳から64歳の方",ROUNDDOWN(C50*J55,0))))</f>
        <v/>
      </c>
      <c r="K59" s="42"/>
      <c r="L59" s="42"/>
      <c r="M59" s="78"/>
      <c r="N59" s="87">
        <f t="shared" si="0"/>
        <v>0</v>
      </c>
      <c r="O59" s="42"/>
      <c r="P59" s="42"/>
      <c r="Q59" s="42"/>
      <c r="R59" s="9"/>
      <c r="S59" s="47">
        <v>4</v>
      </c>
      <c r="T59" s="47"/>
      <c r="U59" s="47"/>
      <c r="V59" s="53">
        <f>545000*S59+430000+100000*(W42)</f>
        <v>2610000</v>
      </c>
      <c r="W59" s="54"/>
      <c r="X59" s="54"/>
      <c r="Y59" s="55"/>
    </row>
    <row r="60" spans="1:25" ht="18" hidden="1" customHeight="1" thickBot="1" x14ac:dyDescent="0.2">
      <c r="A60" s="11">
        <v>5</v>
      </c>
      <c r="B60" s="94" t="str">
        <f>IF(C5="","",IF(C9="",0,ROUNDDOWN(C51*B55,0)))</f>
        <v/>
      </c>
      <c r="C60" s="94"/>
      <c r="D60" s="94"/>
      <c r="E60" s="94"/>
      <c r="F60" s="59" t="str">
        <f>IF(C5="","",IF(C9="",0,ROUNDDOWN(C51*F55,0)))</f>
        <v/>
      </c>
      <c r="G60" s="59"/>
      <c r="H60" s="59"/>
      <c r="I60" s="59"/>
      <c r="J60" s="42" t="str">
        <f>IF(C5="","",IF(OR(C9="",C9=C39),0,IF(C9="40歳から64歳の方",ROUNDDOWN(C51*J55,0))))</f>
        <v/>
      </c>
      <c r="K60" s="42"/>
      <c r="L60" s="42"/>
      <c r="M60" s="78"/>
      <c r="N60" s="87">
        <f t="shared" si="0"/>
        <v>0</v>
      </c>
      <c r="O60" s="42"/>
      <c r="P60" s="42"/>
      <c r="Q60" s="42"/>
      <c r="R60" s="9"/>
      <c r="S60" s="47">
        <v>5</v>
      </c>
      <c r="T60" s="47"/>
      <c r="U60" s="47"/>
      <c r="V60" s="53">
        <f>545000*S60+430000+100000*(W42)</f>
        <v>3155000</v>
      </c>
      <c r="W60" s="54"/>
      <c r="X60" s="54"/>
      <c r="Y60" s="55"/>
    </row>
    <row r="61" spans="1:25" ht="18" hidden="1" customHeight="1" thickBot="1" x14ac:dyDescent="0.2">
      <c r="A61" s="8" t="s">
        <v>11</v>
      </c>
      <c r="B61" s="52">
        <f>SUM(B56:E60)</f>
        <v>0</v>
      </c>
      <c r="C61" s="52"/>
      <c r="D61" s="52"/>
      <c r="E61" s="52"/>
      <c r="F61" s="52">
        <f t="shared" ref="F61" si="1">SUM(F56:I60)</f>
        <v>0</v>
      </c>
      <c r="G61" s="52"/>
      <c r="H61" s="52"/>
      <c r="I61" s="52"/>
      <c r="J61" s="52">
        <f t="shared" ref="J61" si="2">SUM(J56:M60)</f>
        <v>0</v>
      </c>
      <c r="K61" s="52"/>
      <c r="L61" s="52"/>
      <c r="M61" s="73"/>
      <c r="N61" s="57">
        <f>SUM(N56:Q60)</f>
        <v>0</v>
      </c>
      <c r="O61" s="57"/>
      <c r="P61" s="57"/>
      <c r="Q61" s="57"/>
      <c r="R61" s="9"/>
      <c r="S61" s="9"/>
      <c r="T61" s="9"/>
      <c r="U61" s="9"/>
      <c r="V61" s="9"/>
      <c r="W61" s="9"/>
      <c r="X61" s="9"/>
      <c r="Y61" s="9"/>
    </row>
    <row r="62" spans="1:25" ht="18" hidden="1" customHeight="1" thickBot="1" x14ac:dyDescent="0.2">
      <c r="A62" s="8" t="s">
        <v>17</v>
      </c>
      <c r="B62" s="73">
        <f>ROUNDDOWN(B61,-2)</f>
        <v>0</v>
      </c>
      <c r="C62" s="68"/>
      <c r="D62" s="68"/>
      <c r="E62" s="69"/>
      <c r="F62" s="73">
        <f t="shared" ref="F62" si="3">ROUNDDOWN(F61,-2)</f>
        <v>0</v>
      </c>
      <c r="G62" s="68"/>
      <c r="H62" s="68"/>
      <c r="I62" s="69"/>
      <c r="J62" s="73">
        <f t="shared" ref="J62" si="4">ROUNDDOWN(J61,-2)</f>
        <v>0</v>
      </c>
      <c r="K62" s="68"/>
      <c r="L62" s="68"/>
      <c r="M62" s="129"/>
      <c r="N62" s="130">
        <f>SUM(B62:M62)</f>
        <v>0</v>
      </c>
      <c r="O62" s="131"/>
      <c r="P62" s="131"/>
      <c r="Q62" s="132"/>
      <c r="R62" s="9"/>
      <c r="S62" s="12" t="s">
        <v>13</v>
      </c>
      <c r="T62" s="9"/>
      <c r="U62" s="9"/>
      <c r="V62" s="9"/>
      <c r="W62" s="9"/>
      <c r="X62" s="9"/>
      <c r="Y62" s="9"/>
    </row>
    <row r="63" spans="1:25" ht="18" hidden="1" customHeight="1" thickBot="1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43" t="s">
        <v>14</v>
      </c>
      <c r="T63" s="43"/>
      <c r="U63" s="43"/>
      <c r="V63" s="39" t="s">
        <v>15</v>
      </c>
      <c r="W63" s="40"/>
      <c r="X63" s="40"/>
      <c r="Y63" s="41"/>
    </row>
    <row r="64" spans="1:25" ht="18" hidden="1" customHeight="1" thickBot="1" x14ac:dyDescent="0.2">
      <c r="A64" s="23" t="s">
        <v>20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47">
        <v>1</v>
      </c>
      <c r="T64" s="47"/>
      <c r="U64" s="47"/>
      <c r="V64" s="53">
        <f>295000*(S64)+430000+100000*(W42)</f>
        <v>725000</v>
      </c>
      <c r="W64" s="54"/>
      <c r="X64" s="54"/>
      <c r="Y64" s="55"/>
    </row>
    <row r="65" spans="1:25" ht="18" hidden="1" customHeight="1" thickBot="1" x14ac:dyDescent="0.2">
      <c r="A65" s="8"/>
      <c r="B65" s="66" t="s">
        <v>3</v>
      </c>
      <c r="C65" s="66"/>
      <c r="D65" s="66"/>
      <c r="E65" s="66"/>
      <c r="F65" s="66" t="s">
        <v>4</v>
      </c>
      <c r="G65" s="66"/>
      <c r="H65" s="66"/>
      <c r="I65" s="66"/>
      <c r="J65" s="66" t="s">
        <v>5</v>
      </c>
      <c r="K65" s="66"/>
      <c r="L65" s="66"/>
      <c r="M65" s="77"/>
      <c r="N65" s="78" t="s">
        <v>21</v>
      </c>
      <c r="O65" s="68"/>
      <c r="P65" s="68"/>
      <c r="Q65" s="69"/>
      <c r="R65" s="9"/>
      <c r="S65" s="47">
        <v>2</v>
      </c>
      <c r="T65" s="47"/>
      <c r="U65" s="47"/>
      <c r="V65" s="53">
        <f>295000*(S65)+430000+100000*(W42)</f>
        <v>1020000</v>
      </c>
      <c r="W65" s="54"/>
      <c r="X65" s="54"/>
      <c r="Y65" s="55"/>
    </row>
    <row r="66" spans="1:25" ht="18" hidden="1" customHeight="1" thickBot="1" x14ac:dyDescent="0.2">
      <c r="A66" s="10" t="s">
        <v>16</v>
      </c>
      <c r="B66" s="133">
        <v>25000</v>
      </c>
      <c r="C66" s="134"/>
      <c r="D66" s="134"/>
      <c r="E66" s="135"/>
      <c r="F66" s="133">
        <v>8400</v>
      </c>
      <c r="G66" s="134"/>
      <c r="H66" s="134"/>
      <c r="I66" s="135"/>
      <c r="J66" s="133">
        <v>9200</v>
      </c>
      <c r="K66" s="134"/>
      <c r="L66" s="134"/>
      <c r="M66" s="135"/>
      <c r="N66" s="79">
        <f>SUM(B66:M66)</f>
        <v>42600</v>
      </c>
      <c r="O66" s="68"/>
      <c r="P66" s="68"/>
      <c r="Q66" s="69"/>
      <c r="R66" s="13"/>
      <c r="S66" s="47">
        <v>3</v>
      </c>
      <c r="T66" s="47"/>
      <c r="U66" s="47"/>
      <c r="V66" s="53">
        <f>295000*(S66)+430000+100000*(W42)</f>
        <v>1315000</v>
      </c>
      <c r="W66" s="54"/>
      <c r="X66" s="54"/>
      <c r="Y66" s="55"/>
    </row>
    <row r="67" spans="1:25" ht="18" hidden="1" customHeight="1" thickBot="1" x14ac:dyDescent="0.2">
      <c r="A67" s="14" t="s">
        <v>24</v>
      </c>
      <c r="B67" s="60">
        <f>B66*0.3</f>
        <v>7500</v>
      </c>
      <c r="C67" s="61"/>
      <c r="D67" s="61"/>
      <c r="E67" s="62"/>
      <c r="F67" s="60">
        <f t="shared" ref="F67" si="5">F66*0.3</f>
        <v>2520</v>
      </c>
      <c r="G67" s="61"/>
      <c r="H67" s="61"/>
      <c r="I67" s="62"/>
      <c r="J67" s="60">
        <f t="shared" ref="J67" si="6">J66*0.3</f>
        <v>2760</v>
      </c>
      <c r="K67" s="61"/>
      <c r="L67" s="61"/>
      <c r="M67" s="62"/>
      <c r="N67" s="52">
        <f>SUM(B67:M67)</f>
        <v>12780</v>
      </c>
      <c r="O67" s="52"/>
      <c r="P67" s="52"/>
      <c r="Q67" s="52"/>
      <c r="R67" s="15"/>
      <c r="S67" s="47">
        <v>4</v>
      </c>
      <c r="T67" s="47"/>
      <c r="U67" s="47"/>
      <c r="V67" s="53">
        <f>295000*(S67)+430000+100000*(W42)</f>
        <v>1610000</v>
      </c>
      <c r="W67" s="54"/>
      <c r="X67" s="54"/>
      <c r="Y67" s="55"/>
    </row>
    <row r="68" spans="1:25" ht="18" hidden="1" customHeight="1" thickBot="1" x14ac:dyDescent="0.2">
      <c r="A68" s="14" t="s">
        <v>25</v>
      </c>
      <c r="B68" s="49">
        <f>B66*0.5</f>
        <v>12500</v>
      </c>
      <c r="C68" s="50"/>
      <c r="D68" s="50"/>
      <c r="E68" s="51"/>
      <c r="F68" s="49">
        <f t="shared" ref="F68" si="7">F66*0.5</f>
        <v>4200</v>
      </c>
      <c r="G68" s="50"/>
      <c r="H68" s="50"/>
      <c r="I68" s="51"/>
      <c r="J68" s="49">
        <f t="shared" ref="J68" si="8">J66*0.5</f>
        <v>4600</v>
      </c>
      <c r="K68" s="50"/>
      <c r="L68" s="50"/>
      <c r="M68" s="51"/>
      <c r="N68" s="52">
        <f>SUM(B68:M68)</f>
        <v>21300</v>
      </c>
      <c r="O68" s="52"/>
      <c r="P68" s="52"/>
      <c r="Q68" s="52"/>
      <c r="R68" s="15"/>
      <c r="S68" s="47">
        <v>5</v>
      </c>
      <c r="T68" s="47"/>
      <c r="U68" s="47"/>
      <c r="V68" s="53">
        <f>295000*(S68)+430000+100000*(W42)</f>
        <v>1905000</v>
      </c>
      <c r="W68" s="54"/>
      <c r="X68" s="54"/>
      <c r="Y68" s="55"/>
    </row>
    <row r="69" spans="1:25" ht="18" hidden="1" customHeight="1" thickBot="1" x14ac:dyDescent="0.2">
      <c r="A69" s="16" t="s">
        <v>26</v>
      </c>
      <c r="B69" s="63">
        <f>B66*0.8</f>
        <v>20000</v>
      </c>
      <c r="C69" s="64"/>
      <c r="D69" s="64"/>
      <c r="E69" s="65"/>
      <c r="F69" s="63">
        <f t="shared" ref="F69" si="9">F66*0.8</f>
        <v>6720</v>
      </c>
      <c r="G69" s="64"/>
      <c r="H69" s="64"/>
      <c r="I69" s="65"/>
      <c r="J69" s="63">
        <f t="shared" ref="J69" si="10">J66*0.8</f>
        <v>7360</v>
      </c>
      <c r="K69" s="64"/>
      <c r="L69" s="64"/>
      <c r="M69" s="65"/>
      <c r="N69" s="48">
        <f>SUM(B69:M69)</f>
        <v>34080</v>
      </c>
      <c r="O69" s="48"/>
      <c r="P69" s="48"/>
      <c r="Q69" s="48"/>
      <c r="R69" s="15"/>
      <c r="S69" s="9"/>
      <c r="T69" s="9"/>
      <c r="U69" s="9"/>
      <c r="V69" s="9"/>
      <c r="W69" s="9"/>
      <c r="X69" s="9"/>
      <c r="Y69" s="9"/>
    </row>
    <row r="70" spans="1:25" ht="18.75" hidden="1" customHeight="1" thickTop="1" thickBot="1" x14ac:dyDescent="0.2">
      <c r="A70" s="17">
        <v>1</v>
      </c>
      <c r="B70" s="94">
        <f>IF(OR(C5="",C5=C36),0,IF(R42="7割軽減",B67,IF(R42="5割軽減",B68,IF(R42="2割軽減",B69,B66))))</f>
        <v>0</v>
      </c>
      <c r="C70" s="94"/>
      <c r="D70" s="94"/>
      <c r="E70" s="94"/>
      <c r="F70" s="94">
        <f>IF(OR(C5="",C5=C36),0,IF(R42="7割軽減",F67,IF(R42="5割軽減",F68,IF(R42="2割軽減",F69,F66))))</f>
        <v>0</v>
      </c>
      <c r="G70" s="94"/>
      <c r="H70" s="94"/>
      <c r="I70" s="94"/>
      <c r="J70" s="94">
        <f>IF(OR(C5="",C5=C36),0,IF(AND(R42="7割軽減",C5=C34),J67,IF(AND(R42="5割軽減",C5=C34),J68,IF(AND(R42="2割軽減",C5=C34),J69,IF(AND(R42="非該当",C5=C34),J66)))))</f>
        <v>0</v>
      </c>
      <c r="K70" s="94"/>
      <c r="L70" s="94"/>
      <c r="M70" s="94"/>
      <c r="N70" s="95">
        <f>SUM(B70:M70)</f>
        <v>0</v>
      </c>
      <c r="O70" s="96"/>
      <c r="P70" s="96"/>
      <c r="Q70" s="96"/>
      <c r="R70" s="9"/>
      <c r="S70" s="12" t="s">
        <v>31</v>
      </c>
      <c r="T70" s="9"/>
      <c r="U70" s="9"/>
      <c r="V70" s="9"/>
      <c r="W70" s="9"/>
      <c r="X70" s="9"/>
      <c r="Y70" s="9"/>
    </row>
    <row r="71" spans="1:25" ht="18" hidden="1" customHeight="1" thickBot="1" x14ac:dyDescent="0.2">
      <c r="A71" s="11">
        <v>2</v>
      </c>
      <c r="B71" s="94" t="str">
        <f>IF(C5="","",IF(C6="",0,IF(R42="7割軽減",B67,IF(R42="5割軽減",B68,IF(R42="2割軽減",B69,B66)))))</f>
        <v/>
      </c>
      <c r="C71" s="94"/>
      <c r="D71" s="94"/>
      <c r="E71" s="94"/>
      <c r="F71" s="94" t="str">
        <f>IF(C5="","",IF(C6="",0,IF(R42="7割軽減",F67,IF(R42="5割軽減",F68,IF(R42="2割軽減",F69,F66)))))</f>
        <v/>
      </c>
      <c r="G71" s="94"/>
      <c r="H71" s="94"/>
      <c r="I71" s="94"/>
      <c r="J71" s="42" t="str">
        <f>IF(C5="","",IF(OR(C6="",C6="40歳から64歳以外の方"),0,IF(AND(C6="40歳から64歳の方",R42="7割軽減"),J67,IF(AND(C6="40歳から64歳の方",R42="5割軽減"),J68,IF(AND(C6="40歳から64歳の方",R42="2割軽減"),J69,IF(C6="40歳から64歳の方",J66))))))</f>
        <v/>
      </c>
      <c r="K71" s="42"/>
      <c r="L71" s="42"/>
      <c r="M71" s="78"/>
      <c r="N71" s="87">
        <f t="shared" ref="N71:N73" si="11">SUM(B71:M71)</f>
        <v>0</v>
      </c>
      <c r="O71" s="42"/>
      <c r="P71" s="42"/>
      <c r="Q71" s="42"/>
      <c r="R71" s="9"/>
      <c r="S71" s="43" t="s">
        <v>14</v>
      </c>
      <c r="T71" s="43"/>
      <c r="U71" s="43"/>
      <c r="V71" s="39" t="s">
        <v>15</v>
      </c>
      <c r="W71" s="40"/>
      <c r="X71" s="40"/>
      <c r="Y71" s="41"/>
    </row>
    <row r="72" spans="1:25" ht="18" hidden="1" customHeight="1" thickBot="1" x14ac:dyDescent="0.2">
      <c r="A72" s="11">
        <v>3</v>
      </c>
      <c r="B72" s="91" t="str">
        <f>IF(C5="","",IF(C7="",0,IF(R42="7割軽減",B67,IF(R42="5割軽減",B68,IF(R42="2割軽減",B69,B66)))))</f>
        <v/>
      </c>
      <c r="C72" s="92"/>
      <c r="D72" s="92"/>
      <c r="E72" s="93"/>
      <c r="F72" s="94" t="str">
        <f>IF(C5="","",IF(C7="",0,IF(R42="7割軽減",F67,IF(R42="5割軽減",F68,IF(R42="2割軽減",F69,F66)))))</f>
        <v/>
      </c>
      <c r="G72" s="94"/>
      <c r="H72" s="94"/>
      <c r="I72" s="94"/>
      <c r="J72" s="42" t="str">
        <f>IF(C5="","",IF(OR(C7="",C7=C39),0,IF(AND(C7="40歳から64歳の方",R42="7割軽減"),J67,IF(AND(C7="40歳から64歳の方",R42="5割軽減"),J68,IF(AND(C7="40歳から64歳の方",R42="2割軽減"),J69,IF(C7="40歳から64歳の方",J66))))))</f>
        <v/>
      </c>
      <c r="K72" s="42"/>
      <c r="L72" s="42"/>
      <c r="M72" s="78"/>
      <c r="N72" s="87">
        <f t="shared" si="11"/>
        <v>0</v>
      </c>
      <c r="O72" s="42"/>
      <c r="P72" s="42"/>
      <c r="Q72" s="42"/>
      <c r="R72" s="9"/>
      <c r="S72" s="43" t="s">
        <v>32</v>
      </c>
      <c r="T72" s="43"/>
      <c r="U72" s="43"/>
      <c r="V72" s="53">
        <f>IF(H11="",430000,430000+100000*W42)</f>
        <v>430000</v>
      </c>
      <c r="W72" s="54"/>
      <c r="X72" s="54"/>
      <c r="Y72" s="55"/>
    </row>
    <row r="73" spans="1:25" ht="17.25" hidden="1" customHeight="1" x14ac:dyDescent="0.15">
      <c r="A73" s="11">
        <v>4</v>
      </c>
      <c r="B73" s="91" t="str">
        <f>IF(C5="","",IF(C8="",0,IF(R42="7割軽減",B67,IF(R42="5割軽減",B68,IF(R42="2割軽減",B69,B66)))))</f>
        <v/>
      </c>
      <c r="C73" s="92"/>
      <c r="D73" s="92"/>
      <c r="E73" s="93"/>
      <c r="F73" s="94" t="str">
        <f>IF(C5="","",IF(C8="",0,IF(R42="7割軽減",F67,IF(R42="5割軽減",F68,IF(R42="2割軽減",F69,F66)))))</f>
        <v/>
      </c>
      <c r="G73" s="94"/>
      <c r="H73" s="94"/>
      <c r="I73" s="94"/>
      <c r="J73" s="42" t="str">
        <f>IF(C5="","",IF(OR(C8="",C8="40歳から64歳以外の方"),0,IF(AND(C8="40歳から64歳の方",R42="7割軽減"),J67,IF(AND(C8="40歳から64歳の方",R42="5割軽減"),J68,IF(AND(C8="40歳から64歳の方",R42="2割軽減"),J69,IF(C8="40歳から64歳の方",J66))))))</f>
        <v/>
      </c>
      <c r="K73" s="42"/>
      <c r="L73" s="42"/>
      <c r="M73" s="78"/>
      <c r="N73" s="87">
        <f t="shared" si="11"/>
        <v>0</v>
      </c>
      <c r="O73" s="42"/>
      <c r="P73" s="42"/>
      <c r="Q73" s="42"/>
      <c r="R73" s="9"/>
      <c r="S73" s="9"/>
      <c r="T73" s="9"/>
      <c r="U73" s="9"/>
      <c r="V73" s="9"/>
      <c r="W73" s="9"/>
      <c r="X73" s="9"/>
      <c r="Y73" s="9"/>
    </row>
    <row r="74" spans="1:25" ht="18" hidden="1" customHeight="1" thickBot="1" x14ac:dyDescent="0.2">
      <c r="A74" s="21">
        <v>5</v>
      </c>
      <c r="B74" s="80" t="str">
        <f>IF(C5="","",IF(C9="",0,IF(R42="7割軽減",B67,IF(R42="5割軽減",B68,IF(R42="2割軽減",B69,B66)))))</f>
        <v/>
      </c>
      <c r="C74" s="81"/>
      <c r="D74" s="81"/>
      <c r="E74" s="82"/>
      <c r="F74" s="83" t="str">
        <f>IF(C5="","",IF(C9="",0,IF(R42="7割軽減",F67,IF(R42="5割軽減",F68,IF(R42="2割軽減",F69,F66)))))</f>
        <v/>
      </c>
      <c r="G74" s="83"/>
      <c r="H74" s="83"/>
      <c r="I74" s="83"/>
      <c r="J74" s="66" t="str">
        <f>IF(C5="","",IF(OR(C9="",C9="40歳から64歳以外の方"),0,IF(AND(C9="40歳から64歳の方",R42="7割軽減"),J67,IF(AND(C9="40歳から64歳の方",R42="5割軽減"),J68,IF(AND(C9="40歳から64歳の方",R42="2割軽減"),J69,IF(C9="40歳から64歳の方",J66))))))</f>
        <v/>
      </c>
      <c r="K74" s="66"/>
      <c r="L74" s="66"/>
      <c r="M74" s="77"/>
      <c r="N74" s="84">
        <f>SUM(B74:M74)</f>
        <v>0</v>
      </c>
      <c r="O74" s="66"/>
      <c r="P74" s="66"/>
      <c r="Q74" s="66"/>
      <c r="R74" s="9"/>
      <c r="S74" s="9"/>
      <c r="T74" s="9"/>
      <c r="U74" s="9"/>
      <c r="V74" s="9"/>
      <c r="W74" s="9"/>
      <c r="X74" s="9"/>
      <c r="Y74" s="9"/>
    </row>
    <row r="75" spans="1:25" ht="18" hidden="1" customHeight="1" thickBot="1" x14ac:dyDescent="0.2">
      <c r="A75" s="22" t="s">
        <v>6</v>
      </c>
      <c r="B75" s="85">
        <f>SUM(B70:E74)</f>
        <v>0</v>
      </c>
      <c r="C75" s="75"/>
      <c r="D75" s="75"/>
      <c r="E75" s="75"/>
      <c r="F75" s="75">
        <f t="shared" ref="F75" si="12">SUM(F70:I74)</f>
        <v>0</v>
      </c>
      <c r="G75" s="75"/>
      <c r="H75" s="75"/>
      <c r="I75" s="75"/>
      <c r="J75" s="75">
        <f>SUM(J70:M74)</f>
        <v>0</v>
      </c>
      <c r="K75" s="75"/>
      <c r="L75" s="75"/>
      <c r="M75" s="86"/>
      <c r="N75" s="85">
        <f>SUM(N70:Q74)</f>
        <v>0</v>
      </c>
      <c r="O75" s="75"/>
      <c r="P75" s="75"/>
      <c r="Q75" s="76"/>
      <c r="R75" s="9"/>
      <c r="S75" s="9"/>
      <c r="T75" s="9"/>
      <c r="U75" s="9"/>
      <c r="V75" s="9"/>
      <c r="W75" s="9"/>
      <c r="X75" s="9"/>
      <c r="Y75" s="9"/>
    </row>
    <row r="76" spans="1:25" ht="17.25" hidden="1" customHeight="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5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7.25" hidden="1" customHeight="1" x14ac:dyDescent="0.15">
      <c r="A77" s="23" t="s">
        <v>23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8" hidden="1" customHeight="1" thickBot="1" x14ac:dyDescent="0.2">
      <c r="A78" s="8"/>
      <c r="B78" s="66" t="s">
        <v>3</v>
      </c>
      <c r="C78" s="66"/>
      <c r="D78" s="66"/>
      <c r="E78" s="66"/>
      <c r="F78" s="66" t="s">
        <v>4</v>
      </c>
      <c r="G78" s="66"/>
      <c r="H78" s="66"/>
      <c r="I78" s="66"/>
      <c r="J78" s="66" t="s">
        <v>5</v>
      </c>
      <c r="K78" s="66"/>
      <c r="L78" s="66"/>
      <c r="M78" s="77"/>
      <c r="N78" s="78" t="s">
        <v>21</v>
      </c>
      <c r="O78" s="68"/>
      <c r="P78" s="68"/>
      <c r="Q78" s="69"/>
      <c r="R78" s="9"/>
      <c r="U78" s="9"/>
      <c r="V78" s="9"/>
      <c r="W78" s="9"/>
      <c r="X78" s="9"/>
      <c r="Y78" s="9"/>
    </row>
    <row r="79" spans="1:25" ht="18" hidden="1" customHeight="1" thickBot="1" x14ac:dyDescent="0.2">
      <c r="A79" s="10" t="s">
        <v>16</v>
      </c>
      <c r="B79" s="53">
        <v>28000</v>
      </c>
      <c r="C79" s="54"/>
      <c r="D79" s="54"/>
      <c r="E79" s="55"/>
      <c r="F79" s="53">
        <v>9200</v>
      </c>
      <c r="G79" s="54"/>
      <c r="H79" s="54"/>
      <c r="I79" s="55"/>
      <c r="J79" s="53">
        <v>8000</v>
      </c>
      <c r="K79" s="54"/>
      <c r="L79" s="54"/>
      <c r="M79" s="55"/>
      <c r="N79" s="79">
        <f>SUM(B79:M79)</f>
        <v>45200</v>
      </c>
      <c r="O79" s="68"/>
      <c r="P79" s="68"/>
      <c r="Q79" s="69"/>
      <c r="R79" s="9"/>
      <c r="U79" s="9"/>
      <c r="V79" s="9"/>
      <c r="W79" s="9"/>
      <c r="X79" s="9"/>
      <c r="Y79" s="9"/>
    </row>
    <row r="80" spans="1:25" ht="17.25" hidden="1" customHeight="1" x14ac:dyDescent="0.15">
      <c r="A80" s="14" t="s">
        <v>24</v>
      </c>
      <c r="B80" s="58">
        <f>B79*0.3</f>
        <v>8400</v>
      </c>
      <c r="C80" s="58"/>
      <c r="D80" s="58"/>
      <c r="E80" s="58"/>
      <c r="F80" s="58">
        <f t="shared" ref="F80" si="13">F79*0.3</f>
        <v>2760</v>
      </c>
      <c r="G80" s="58"/>
      <c r="H80" s="58"/>
      <c r="I80" s="58"/>
      <c r="J80" s="58">
        <f t="shared" ref="J80" si="14">J79*0.3</f>
        <v>2400</v>
      </c>
      <c r="K80" s="58"/>
      <c r="L80" s="58"/>
      <c r="M80" s="58"/>
      <c r="N80" s="52">
        <f>SUM(B80:M80)</f>
        <v>13560</v>
      </c>
      <c r="O80" s="52"/>
      <c r="P80" s="52"/>
      <c r="Q80" s="52"/>
      <c r="R80" s="9"/>
      <c r="T80" s="9"/>
      <c r="U80" s="9"/>
      <c r="V80" s="9"/>
      <c r="W80" s="9"/>
      <c r="X80" s="9"/>
      <c r="Y80" s="9"/>
    </row>
    <row r="81" spans="1:25" ht="17.25" hidden="1" customHeight="1" x14ac:dyDescent="0.15">
      <c r="A81" s="14" t="s">
        <v>25</v>
      </c>
      <c r="B81" s="59">
        <f>B79*0.5</f>
        <v>14000</v>
      </c>
      <c r="C81" s="59"/>
      <c r="D81" s="59"/>
      <c r="E81" s="59"/>
      <c r="F81" s="59">
        <f>F79*0.5</f>
        <v>4600</v>
      </c>
      <c r="G81" s="59"/>
      <c r="H81" s="59"/>
      <c r="I81" s="59"/>
      <c r="J81" s="59">
        <f t="shared" ref="J81" si="15">J79*0.5</f>
        <v>4000</v>
      </c>
      <c r="K81" s="59"/>
      <c r="L81" s="59"/>
      <c r="M81" s="59"/>
      <c r="N81" s="52">
        <f t="shared" ref="N81:N82" si="16">SUM(B81:M81)</f>
        <v>22600</v>
      </c>
      <c r="O81" s="52"/>
      <c r="P81" s="52"/>
      <c r="Q81" s="52"/>
      <c r="R81" s="9"/>
      <c r="S81" s="42" t="s">
        <v>46</v>
      </c>
      <c r="T81" s="42"/>
      <c r="U81" s="42"/>
      <c r="V81" s="9"/>
      <c r="W81" s="9"/>
      <c r="X81" s="9"/>
      <c r="Y81" s="9"/>
    </row>
    <row r="82" spans="1:25" ht="18" hidden="1" customHeight="1" thickBot="1" x14ac:dyDescent="0.2">
      <c r="A82" s="18" t="s">
        <v>26</v>
      </c>
      <c r="B82" s="56">
        <f>B79*0.8</f>
        <v>22400</v>
      </c>
      <c r="C82" s="56"/>
      <c r="D82" s="56"/>
      <c r="E82" s="56"/>
      <c r="F82" s="56">
        <f>F79*0.8</f>
        <v>7360</v>
      </c>
      <c r="G82" s="56"/>
      <c r="H82" s="56"/>
      <c r="I82" s="56"/>
      <c r="J82" s="56">
        <f>J79*0.8</f>
        <v>6400</v>
      </c>
      <c r="K82" s="56"/>
      <c r="L82" s="56"/>
      <c r="M82" s="56"/>
      <c r="N82" s="57">
        <f t="shared" si="16"/>
        <v>36160</v>
      </c>
      <c r="O82" s="57"/>
      <c r="P82" s="57"/>
      <c r="Q82" s="57"/>
      <c r="R82" s="9"/>
      <c r="S82" s="8" t="s">
        <v>43</v>
      </c>
      <c r="T82" s="8" t="s">
        <v>44</v>
      </c>
      <c r="U82" s="8" t="s">
        <v>45</v>
      </c>
      <c r="V82" s="9"/>
      <c r="W82" s="9"/>
      <c r="X82" s="9"/>
      <c r="Y82" s="9"/>
    </row>
    <row r="83" spans="1:25" ht="18" hidden="1" customHeight="1" thickBot="1" x14ac:dyDescent="0.2">
      <c r="A83" s="19" t="s">
        <v>28</v>
      </c>
      <c r="B83" s="74">
        <f>IF(AND(OR(C5=C36,C5=""),C6="",C7="",C8="",C9=""),0,IF(R42="2割軽減",B82,IF(R42="5割軽減",B81,IF(R42="7割軽減",B80,B79))))</f>
        <v>0</v>
      </c>
      <c r="C83" s="74"/>
      <c r="D83" s="74"/>
      <c r="E83" s="74"/>
      <c r="F83" s="74">
        <f>IF(AND(OR(C5=C36,C5=""),C6="",C7="",C8="",C9=""),0,IF(R42="2割軽減",F82,IF(R42="5割軽減",F81,IF(R42="7割軽減",F80,F79))))</f>
        <v>0</v>
      </c>
      <c r="G83" s="74"/>
      <c r="H83" s="74"/>
      <c r="I83" s="74"/>
      <c r="J83" s="74">
        <f>IF(U83=0,0,IF(R42="2割軽減",J82,IF(R42="5割軽減",J81,IF(R42="7割軽減",J80,J79))))</f>
        <v>0</v>
      </c>
      <c r="K83" s="74"/>
      <c r="L83" s="74"/>
      <c r="M83" s="74"/>
      <c r="N83" s="75">
        <f>IF(C5="",0,SUM(B83:M83))</f>
        <v>0</v>
      </c>
      <c r="O83" s="75"/>
      <c r="P83" s="75"/>
      <c r="Q83" s="76"/>
      <c r="R83" s="9"/>
      <c r="S83" s="8">
        <f>COUNTIF(C5,C34)</f>
        <v>0</v>
      </c>
      <c r="T83" s="8">
        <f>COUNTIF(C6:L9,C38)</f>
        <v>0</v>
      </c>
      <c r="U83" s="8">
        <f>SUM(S83:T83)</f>
        <v>0</v>
      </c>
      <c r="V83" s="9"/>
      <c r="W83" s="9"/>
      <c r="X83" s="9"/>
      <c r="Y83" s="9"/>
    </row>
    <row r="84" spans="1:25" ht="17.25" hidden="1" customHeight="1" x14ac:dyDescent="0.1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8" hidden="1" customHeight="1" thickBot="1" x14ac:dyDescent="0.2">
      <c r="A85" s="23" t="s">
        <v>29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8" hidden="1" customHeight="1" thickBot="1" x14ac:dyDescent="0.2">
      <c r="A86" s="20" t="s">
        <v>27</v>
      </c>
      <c r="B86" s="53">
        <v>650000</v>
      </c>
      <c r="C86" s="40"/>
      <c r="D86" s="40"/>
      <c r="E86" s="41"/>
      <c r="F86" s="54">
        <v>240000</v>
      </c>
      <c r="G86" s="40"/>
      <c r="H86" s="40"/>
      <c r="I86" s="40"/>
      <c r="J86" s="53">
        <v>170000</v>
      </c>
      <c r="K86" s="40"/>
      <c r="L86" s="40"/>
      <c r="M86" s="41"/>
      <c r="N86" s="67">
        <f>SUM(B86:M86)</f>
        <v>1060000</v>
      </c>
      <c r="O86" s="68"/>
      <c r="P86" s="68"/>
      <c r="Q86" s="69"/>
      <c r="R86" s="9"/>
      <c r="S86" s="9"/>
      <c r="T86" s="9"/>
      <c r="U86" s="9"/>
      <c r="V86" s="9"/>
      <c r="W86" s="9"/>
      <c r="X86" s="9"/>
      <c r="Y86" s="9"/>
    </row>
    <row r="87" spans="1:25" ht="17.25" hidden="1" customHeight="1" x14ac:dyDescent="0.15">
      <c r="A87" s="8" t="s">
        <v>28</v>
      </c>
      <c r="B87" s="70">
        <f>IF(B62+B75+B83&lt;B86,B62+B75+B83,B86)</f>
        <v>0</v>
      </c>
      <c r="C87" s="71"/>
      <c r="D87" s="71"/>
      <c r="E87" s="72"/>
      <c r="F87" s="70">
        <f>IF(F62+F75+F83&lt;F86,F62+F75+F83,F86)</f>
        <v>0</v>
      </c>
      <c r="G87" s="71"/>
      <c r="H87" s="71"/>
      <c r="I87" s="72"/>
      <c r="J87" s="70">
        <f>IF(J62+J75+J83&lt;J86,J62+J75+J83,J86)</f>
        <v>0</v>
      </c>
      <c r="K87" s="71"/>
      <c r="L87" s="71"/>
      <c r="M87" s="72"/>
      <c r="N87" s="73" t="str">
        <f>IF(C5="","",IF(AND(C5=C36,C6="",C7="",C8="",C9=""),"",SUM(B87:M87)))</f>
        <v/>
      </c>
      <c r="O87" s="68"/>
      <c r="P87" s="68"/>
      <c r="Q87" s="69"/>
      <c r="R87" s="9"/>
      <c r="S87" s="9"/>
      <c r="T87" s="9"/>
      <c r="U87" s="9"/>
      <c r="V87" s="9"/>
      <c r="W87" s="9"/>
      <c r="X87" s="9"/>
      <c r="Y87" s="9"/>
    </row>
    <row r="88" spans="1:25" hidden="1" x14ac:dyDescent="0.15"/>
  </sheetData>
  <sheetProtection password="CC31" sheet="1" selectLockedCells="1"/>
  <dataConsolidate/>
  <mergeCells count="203">
    <mergeCell ref="V68:Y68"/>
    <mergeCell ref="V64:Y64"/>
    <mergeCell ref="V57:Y57"/>
    <mergeCell ref="V56:Y56"/>
    <mergeCell ref="H11:I11"/>
    <mergeCell ref="B11:G11"/>
    <mergeCell ref="W41:AA41"/>
    <mergeCell ref="W42:AA42"/>
    <mergeCell ref="W16:AG20"/>
    <mergeCell ref="R41:U41"/>
    <mergeCell ref="R42:U42"/>
    <mergeCell ref="F56:I56"/>
    <mergeCell ref="J58:M58"/>
    <mergeCell ref="N58:Q58"/>
    <mergeCell ref="J59:M59"/>
    <mergeCell ref="N59:Q59"/>
    <mergeCell ref="J56:M56"/>
    <mergeCell ref="N56:Q56"/>
    <mergeCell ref="S55:U55"/>
    <mergeCell ref="M42:P42"/>
    <mergeCell ref="M43:P43"/>
    <mergeCell ref="K41:P41"/>
    <mergeCell ref="K42:L42"/>
    <mergeCell ref="K43:L43"/>
    <mergeCell ref="W2:AG3"/>
    <mergeCell ref="W22:AG23"/>
    <mergeCell ref="W8:AG9"/>
    <mergeCell ref="W25:AG26"/>
    <mergeCell ref="B25:T25"/>
    <mergeCell ref="W11:AG14"/>
    <mergeCell ref="C23:H23"/>
    <mergeCell ref="C24:H24"/>
    <mergeCell ref="I19:N19"/>
    <mergeCell ref="I20:N20"/>
    <mergeCell ref="I21:N21"/>
    <mergeCell ref="I22:N22"/>
    <mergeCell ref="I23:N23"/>
    <mergeCell ref="I24:N24"/>
    <mergeCell ref="O19:T19"/>
    <mergeCell ref="O20:T24"/>
    <mergeCell ref="W5:AG6"/>
    <mergeCell ref="M8:Q8"/>
    <mergeCell ref="M9:Q9"/>
    <mergeCell ref="C22:H22"/>
    <mergeCell ref="W28:AG28"/>
    <mergeCell ref="W29:AG32"/>
    <mergeCell ref="F55:I55"/>
    <mergeCell ref="B55:E55"/>
    <mergeCell ref="V67:Y67"/>
    <mergeCell ref="V66:Y66"/>
    <mergeCell ref="V65:Y65"/>
    <mergeCell ref="B62:E62"/>
    <mergeCell ref="F62:I62"/>
    <mergeCell ref="J62:M62"/>
    <mergeCell ref="N62:Q62"/>
    <mergeCell ref="B65:E65"/>
    <mergeCell ref="B66:E66"/>
    <mergeCell ref="N65:Q65"/>
    <mergeCell ref="N66:Q66"/>
    <mergeCell ref="F65:I65"/>
    <mergeCell ref="J65:M65"/>
    <mergeCell ref="F66:I66"/>
    <mergeCell ref="J66:M66"/>
    <mergeCell ref="S63:U63"/>
    <mergeCell ref="V63:Y63"/>
    <mergeCell ref="B61:E61"/>
    <mergeCell ref="F61:I61"/>
    <mergeCell ref="J61:M61"/>
    <mergeCell ref="F59:I59"/>
    <mergeCell ref="F60:I60"/>
    <mergeCell ref="B56:E56"/>
    <mergeCell ref="C5:L5"/>
    <mergeCell ref="B57:E57"/>
    <mergeCell ref="J57:M57"/>
    <mergeCell ref="B58:E58"/>
    <mergeCell ref="B59:E59"/>
    <mergeCell ref="B60:E60"/>
    <mergeCell ref="F54:I54"/>
    <mergeCell ref="F57:I57"/>
    <mergeCell ref="F58:I58"/>
    <mergeCell ref="C4:L4"/>
    <mergeCell ref="M4:Q4"/>
    <mergeCell ref="M5:Q5"/>
    <mergeCell ref="M6:Q6"/>
    <mergeCell ref="M7:Q7"/>
    <mergeCell ref="C6:L6"/>
    <mergeCell ref="C7:L7"/>
    <mergeCell ref="C8:L8"/>
    <mergeCell ref="C9:L9"/>
    <mergeCell ref="M14:P15"/>
    <mergeCell ref="A42:D42"/>
    <mergeCell ref="C49:F49"/>
    <mergeCell ref="C50:F50"/>
    <mergeCell ref="C51:F51"/>
    <mergeCell ref="C14:D15"/>
    <mergeCell ref="E14:I15"/>
    <mergeCell ref="K14:L15"/>
    <mergeCell ref="C19:H19"/>
    <mergeCell ref="C20:H20"/>
    <mergeCell ref="C21:H21"/>
    <mergeCell ref="K44:L44"/>
    <mergeCell ref="M44:P44"/>
    <mergeCell ref="I46:L46"/>
    <mergeCell ref="C47:F47"/>
    <mergeCell ref="C48:F48"/>
    <mergeCell ref="N57:Q57"/>
    <mergeCell ref="J55:M55"/>
    <mergeCell ref="N54:Q55"/>
    <mergeCell ref="B73:E73"/>
    <mergeCell ref="F73:I73"/>
    <mergeCell ref="J73:M73"/>
    <mergeCell ref="N73:Q73"/>
    <mergeCell ref="B70:E70"/>
    <mergeCell ref="F70:I70"/>
    <mergeCell ref="J70:M70"/>
    <mergeCell ref="N70:Q70"/>
    <mergeCell ref="B71:E71"/>
    <mergeCell ref="F71:I71"/>
    <mergeCell ref="J71:M71"/>
    <mergeCell ref="N71:Q71"/>
    <mergeCell ref="B72:E72"/>
    <mergeCell ref="F72:I72"/>
    <mergeCell ref="J72:M72"/>
    <mergeCell ref="N72:Q72"/>
    <mergeCell ref="J54:M54"/>
    <mergeCell ref="B54:E54"/>
    <mergeCell ref="N61:Q61"/>
    <mergeCell ref="J60:M60"/>
    <mergeCell ref="N60:Q60"/>
    <mergeCell ref="J78:M78"/>
    <mergeCell ref="N78:Q78"/>
    <mergeCell ref="B79:E79"/>
    <mergeCell ref="F79:I79"/>
    <mergeCell ref="J79:M79"/>
    <mergeCell ref="N79:Q79"/>
    <mergeCell ref="B74:E74"/>
    <mergeCell ref="F74:I74"/>
    <mergeCell ref="J74:M74"/>
    <mergeCell ref="N74:Q74"/>
    <mergeCell ref="B75:E75"/>
    <mergeCell ref="F75:I75"/>
    <mergeCell ref="J75:M75"/>
    <mergeCell ref="N75:Q75"/>
    <mergeCell ref="B86:E86"/>
    <mergeCell ref="F86:I86"/>
    <mergeCell ref="J86:M86"/>
    <mergeCell ref="N86:Q86"/>
    <mergeCell ref="B87:E87"/>
    <mergeCell ref="F87:I87"/>
    <mergeCell ref="J87:M87"/>
    <mergeCell ref="N87:Q87"/>
    <mergeCell ref="B83:E83"/>
    <mergeCell ref="F83:I83"/>
    <mergeCell ref="J83:M83"/>
    <mergeCell ref="N83:Q83"/>
    <mergeCell ref="V59:Y59"/>
    <mergeCell ref="V60:Y60"/>
    <mergeCell ref="V72:Y72"/>
    <mergeCell ref="B82:E82"/>
    <mergeCell ref="F82:I82"/>
    <mergeCell ref="J82:M82"/>
    <mergeCell ref="N82:Q82"/>
    <mergeCell ref="B80:E80"/>
    <mergeCell ref="F80:I80"/>
    <mergeCell ref="J80:M80"/>
    <mergeCell ref="N80:Q80"/>
    <mergeCell ref="B81:E81"/>
    <mergeCell ref="F81:I81"/>
    <mergeCell ref="J81:M81"/>
    <mergeCell ref="N81:Q81"/>
    <mergeCell ref="J67:M67"/>
    <mergeCell ref="F67:I67"/>
    <mergeCell ref="B67:E67"/>
    <mergeCell ref="N67:Q67"/>
    <mergeCell ref="B69:E69"/>
    <mergeCell ref="F69:I69"/>
    <mergeCell ref="J69:M69"/>
    <mergeCell ref="B78:E78"/>
    <mergeCell ref="F78:I78"/>
    <mergeCell ref="V71:Y71"/>
    <mergeCell ref="V55:Y55"/>
    <mergeCell ref="S81:U81"/>
    <mergeCell ref="S71:U71"/>
    <mergeCell ref="A41:D41"/>
    <mergeCell ref="F41:I41"/>
    <mergeCell ref="F42:I42"/>
    <mergeCell ref="S58:U58"/>
    <mergeCell ref="S57:U57"/>
    <mergeCell ref="S56:U56"/>
    <mergeCell ref="S64:U64"/>
    <mergeCell ref="S65:U65"/>
    <mergeCell ref="S60:U60"/>
    <mergeCell ref="S59:U59"/>
    <mergeCell ref="S66:U66"/>
    <mergeCell ref="S67:U67"/>
    <mergeCell ref="S68:U68"/>
    <mergeCell ref="N69:Q69"/>
    <mergeCell ref="B68:E68"/>
    <mergeCell ref="F68:I68"/>
    <mergeCell ref="J68:M68"/>
    <mergeCell ref="N68:Q68"/>
    <mergeCell ref="S72:U72"/>
    <mergeCell ref="V58:Y58"/>
  </mergeCells>
  <phoneticPr fontId="1"/>
  <dataValidations count="3">
    <dataValidation type="list" allowBlank="1" showInputMessage="1" showErrorMessage="1" sqref="C6:L9">
      <formula1>$C$38:$C$40</formula1>
    </dataValidation>
    <dataValidation type="list" allowBlank="1" showInputMessage="1" showErrorMessage="1" sqref="C5:L5">
      <formula1>$C$34:$C$37</formula1>
    </dataValidation>
    <dataValidation type="list" allowBlank="1" showInputMessage="1" showErrorMessage="1" sqref="H11:I11">
      <formula1>$T$34:$T$39</formula1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</dc:creator>
  <cp:lastModifiedBy>era</cp:lastModifiedBy>
  <cp:lastPrinted>2023-03-30T23:47:34Z</cp:lastPrinted>
  <dcterms:created xsi:type="dcterms:W3CDTF">2015-12-25T05:15:16Z</dcterms:created>
  <dcterms:modified xsi:type="dcterms:W3CDTF">2024-01-31T00:50:51Z</dcterms:modified>
</cp:coreProperties>
</file>