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vr01\各課共有\05 税務課\町民税担当\03_国民健康保険税\10_国保計算式\☆HP掲載用\"/>
    </mc:Choice>
  </mc:AlternateContent>
  <xr:revisionPtr revIDLastSave="0" documentId="13_ncr:1_{12A373CC-8B10-40A3-995D-E3802E0E5A87}" xr6:coauthVersionLast="47" xr6:coauthVersionMax="47" xr10:uidLastSave="{00000000-0000-0000-0000-000000000000}"/>
  <workbookProtection workbookPassword="CC31" lockStructure="1"/>
  <bookViews>
    <workbookView xWindow="-19320" yWindow="-120" windowWidth="19440" windowHeight="14880" xr2:uid="{00000000-000D-0000-FFFF-FFFF00000000}"/>
  </bookViews>
  <sheets>
    <sheet name="試算表" sheetId="1" r:id="rId1"/>
  </sheets>
  <definedNames>
    <definedName name="_xlnm.Print_Area" localSheetId="0">試算表!$A$1:$AK$33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4" i="1" l="1"/>
  <c r="Z85" i="1" l="1"/>
  <c r="W85" i="1"/>
  <c r="R68" i="1"/>
  <c r="R81" i="1"/>
  <c r="R88" i="1"/>
  <c r="N82" i="1"/>
  <c r="N83" i="1"/>
  <c r="N84" i="1"/>
  <c r="N71" i="1"/>
  <c r="N70" i="1"/>
  <c r="N69" i="1"/>
  <c r="B70" i="1" l="1"/>
  <c r="C49" i="1" l="1"/>
  <c r="B58" i="1" s="1"/>
  <c r="F44" i="1"/>
  <c r="A44" i="1"/>
  <c r="AA44" i="1"/>
  <c r="J58" i="1" l="1"/>
  <c r="F58" i="1"/>
  <c r="N58" i="1"/>
  <c r="Z69" i="1"/>
  <c r="Z67" i="1"/>
  <c r="Z62" i="1"/>
  <c r="Z60" i="1"/>
  <c r="M44" i="1" s="1"/>
  <c r="Z58" i="1"/>
  <c r="Z70" i="1"/>
  <c r="Z68" i="1"/>
  <c r="Z66" i="1"/>
  <c r="Z61" i="1"/>
  <c r="Z59" i="1"/>
  <c r="Z74" i="1"/>
  <c r="R58" i="1" l="1"/>
  <c r="F83" i="1"/>
  <c r="F84" i="1"/>
  <c r="J84" i="1"/>
  <c r="F82" i="1"/>
  <c r="J82" i="1"/>
  <c r="J83" i="1"/>
  <c r="B84" i="1"/>
  <c r="B83" i="1"/>
  <c r="B82" i="1"/>
  <c r="R82" i="1" s="1"/>
  <c r="F69" i="1"/>
  <c r="J69" i="1"/>
  <c r="F70" i="1"/>
  <c r="J70" i="1"/>
  <c r="F71" i="1"/>
  <c r="J71" i="1"/>
  <c r="B71" i="1"/>
  <c r="B69" i="1"/>
  <c r="R69" i="1" l="1"/>
  <c r="R84" i="1"/>
  <c r="R71" i="1"/>
  <c r="R70" i="1"/>
  <c r="R83" i="1"/>
  <c r="M46" i="1"/>
  <c r="C50" i="1"/>
  <c r="N59" i="1" s="1"/>
  <c r="J59" i="1" l="1"/>
  <c r="F59" i="1"/>
  <c r="B59" i="1"/>
  <c r="C52" i="1"/>
  <c r="N61" i="1" s="1"/>
  <c r="C53" i="1"/>
  <c r="N62" i="1" s="1"/>
  <c r="C51" i="1"/>
  <c r="N60" i="1" s="1"/>
  <c r="N63" i="1" l="1"/>
  <c r="N64" i="1" s="1"/>
  <c r="J62" i="1"/>
  <c r="F60" i="1"/>
  <c r="J61" i="1"/>
  <c r="R59" i="1"/>
  <c r="F62" i="1"/>
  <c r="B62" i="1"/>
  <c r="B61" i="1"/>
  <c r="F61" i="1"/>
  <c r="J60" i="1"/>
  <c r="B60" i="1"/>
  <c r="X85" i="1"/>
  <c r="F63" i="1" l="1"/>
  <c r="B63" i="1"/>
  <c r="J63" i="1"/>
  <c r="R62" i="1"/>
  <c r="R60" i="1"/>
  <c r="R61" i="1"/>
  <c r="Y85" i="1"/>
  <c r="R63" i="1" l="1"/>
  <c r="M45" i="1"/>
  <c r="V44" i="1" s="1"/>
  <c r="J73" i="1" s="1"/>
  <c r="N76" i="1" l="1"/>
  <c r="N72" i="1"/>
  <c r="N73" i="1"/>
  <c r="N75" i="1"/>
  <c r="J75" i="1"/>
  <c r="J76" i="1"/>
  <c r="J74" i="1"/>
  <c r="J72" i="1"/>
  <c r="M14" i="1"/>
  <c r="N85" i="1"/>
  <c r="F85" i="1"/>
  <c r="J85" i="1"/>
  <c r="C24" i="1"/>
  <c r="N77" i="1" l="1"/>
  <c r="N89" i="1" s="1"/>
  <c r="B76" i="1"/>
  <c r="F76" i="1"/>
  <c r="F74" i="1"/>
  <c r="F75" i="1"/>
  <c r="B75" i="1"/>
  <c r="B73" i="1"/>
  <c r="B74" i="1"/>
  <c r="F73" i="1"/>
  <c r="F72" i="1"/>
  <c r="B72" i="1"/>
  <c r="B85" i="1"/>
  <c r="C23" i="1"/>
  <c r="C21" i="1"/>
  <c r="F64" i="1"/>
  <c r="B64" i="1"/>
  <c r="C22" i="1"/>
  <c r="R85" i="1" l="1"/>
  <c r="S20" i="1" s="1"/>
  <c r="J64" i="1"/>
  <c r="R75" i="1"/>
  <c r="I23" i="1" s="1"/>
  <c r="R74" i="1"/>
  <c r="I22" i="1" s="1"/>
  <c r="R76" i="1"/>
  <c r="I24" i="1" s="1"/>
  <c r="R73" i="1"/>
  <c r="I21" i="1" s="1"/>
  <c r="R72" i="1"/>
  <c r="I20" i="1" s="1"/>
  <c r="C20" i="1"/>
  <c r="F77" i="1"/>
  <c r="F89" i="1" s="1"/>
  <c r="J77" i="1"/>
  <c r="B77" i="1"/>
  <c r="B89" i="1" s="1"/>
  <c r="R64" i="1" l="1"/>
  <c r="J89" i="1"/>
  <c r="R77" i="1"/>
  <c r="R89" i="1" l="1"/>
  <c r="E14" i="1" s="1"/>
</calcChain>
</file>

<file path=xl/sharedStrings.xml><?xml version="1.0" encoding="utf-8"?>
<sst xmlns="http://schemas.openxmlformats.org/spreadsheetml/2006/main" count="118" uniqueCount="78">
  <si>
    <t>40歳から64歳の方</t>
    <rPh sb="2" eb="3">
      <t>サイ</t>
    </rPh>
    <rPh sb="7" eb="8">
      <t>サイ</t>
    </rPh>
    <rPh sb="9" eb="10">
      <t>カタ</t>
    </rPh>
    <phoneticPr fontId="1"/>
  </si>
  <si>
    <t>被保険者</t>
    <rPh sb="0" eb="4">
      <t>ヒホケンシャ</t>
    </rPh>
    <phoneticPr fontId="1"/>
  </si>
  <si>
    <t>所得</t>
    <rPh sb="0" eb="2">
      <t>ショトク</t>
    </rPh>
    <phoneticPr fontId="1"/>
  </si>
  <si>
    <t>医療分</t>
    <rPh sb="0" eb="2">
      <t>イリョウ</t>
    </rPh>
    <rPh sb="2" eb="3">
      <t>ブン</t>
    </rPh>
    <phoneticPr fontId="1"/>
  </si>
  <si>
    <t>支援金分</t>
    <rPh sb="0" eb="2">
      <t>シエン</t>
    </rPh>
    <rPh sb="3" eb="4">
      <t>ブン</t>
    </rPh>
    <phoneticPr fontId="1"/>
  </si>
  <si>
    <t>介護分</t>
    <rPh sb="0" eb="2">
      <t>カイゴ</t>
    </rPh>
    <rPh sb="2" eb="3">
      <t>ブン</t>
    </rPh>
    <phoneticPr fontId="1"/>
  </si>
  <si>
    <t>合計</t>
    <rPh sb="0" eb="2">
      <t>ゴウケイ</t>
    </rPh>
    <phoneticPr fontId="1"/>
  </si>
  <si>
    <t>国民健康保険の世帯主（40歳から64歳の方）</t>
    <rPh sb="0" eb="2">
      <t>コクミン</t>
    </rPh>
    <rPh sb="2" eb="4">
      <t>ケンコウ</t>
    </rPh>
    <rPh sb="4" eb="6">
      <t>ホケン</t>
    </rPh>
    <rPh sb="7" eb="10">
      <t>セタイヌシ</t>
    </rPh>
    <rPh sb="13" eb="14">
      <t>サイ</t>
    </rPh>
    <rPh sb="18" eb="19">
      <t>サイ</t>
    </rPh>
    <rPh sb="20" eb="21">
      <t>カタ</t>
    </rPh>
    <phoneticPr fontId="1"/>
  </si>
  <si>
    <t>国民健康保険の世帯主（40歳から64歳以外の方）</t>
    <rPh sb="0" eb="2">
      <t>コクミン</t>
    </rPh>
    <rPh sb="2" eb="4">
      <t>ケンコウ</t>
    </rPh>
    <rPh sb="4" eb="6">
      <t>ホケン</t>
    </rPh>
    <rPh sb="7" eb="10">
      <t>セタイヌシ</t>
    </rPh>
    <rPh sb="13" eb="14">
      <t>サイ</t>
    </rPh>
    <rPh sb="18" eb="19">
      <t>サイ</t>
    </rPh>
    <rPh sb="19" eb="21">
      <t>イガイ</t>
    </rPh>
    <rPh sb="22" eb="23">
      <t>カタ</t>
    </rPh>
    <phoneticPr fontId="1"/>
  </si>
  <si>
    <t>国民健康保険以外の世帯主</t>
    <rPh sb="6" eb="8">
      <t>イガイ</t>
    </rPh>
    <rPh sb="9" eb="12">
      <t>セタイヌシ</t>
    </rPh>
    <phoneticPr fontId="1"/>
  </si>
  <si>
    <t>所得割</t>
    <rPh sb="0" eb="2">
      <t>ショトク</t>
    </rPh>
    <rPh sb="2" eb="3">
      <t>ワリ</t>
    </rPh>
    <phoneticPr fontId="1"/>
  </si>
  <si>
    <t>合計</t>
    <rPh sb="0" eb="2">
      <t>ゴウケイ</t>
    </rPh>
    <phoneticPr fontId="1"/>
  </si>
  <si>
    <t>軽減</t>
    <rPh sb="0" eb="2">
      <t>ケイゲン</t>
    </rPh>
    <phoneticPr fontId="1"/>
  </si>
  <si>
    <t>5割</t>
    <rPh sb="1" eb="2">
      <t>ワリ</t>
    </rPh>
    <phoneticPr fontId="3"/>
  </si>
  <si>
    <t>世帯員数</t>
    <rPh sb="0" eb="3">
      <t>セタイイン</t>
    </rPh>
    <rPh sb="3" eb="4">
      <t>スウ</t>
    </rPh>
    <phoneticPr fontId="3"/>
  </si>
  <si>
    <t>軽減基準所得</t>
    <rPh sb="0" eb="2">
      <t>ケイゲン</t>
    </rPh>
    <rPh sb="2" eb="4">
      <t>キジュン</t>
    </rPh>
    <rPh sb="4" eb="6">
      <t>ショトク</t>
    </rPh>
    <phoneticPr fontId="3"/>
  </si>
  <si>
    <t>税率</t>
    <rPh sb="0" eb="2">
      <t>ゼイリツ</t>
    </rPh>
    <phoneticPr fontId="1"/>
  </si>
  <si>
    <t>端数</t>
    <rPh sb="0" eb="2">
      <t>ハスウ</t>
    </rPh>
    <phoneticPr fontId="1"/>
  </si>
  <si>
    <t>リスト</t>
    <phoneticPr fontId="1"/>
  </si>
  <si>
    <t>・</t>
    <phoneticPr fontId="1"/>
  </si>
  <si>
    <t>均等割</t>
    <rPh sb="0" eb="2">
      <t>キントウ</t>
    </rPh>
    <rPh sb="2" eb="3">
      <t>ワリ</t>
    </rPh>
    <phoneticPr fontId="1"/>
  </si>
  <si>
    <t>合計</t>
    <rPh sb="0" eb="2">
      <t>ゴウケイ</t>
    </rPh>
    <phoneticPr fontId="1"/>
  </si>
  <si>
    <t>40歳から64歳以外の方</t>
    <rPh sb="2" eb="3">
      <t>サイ</t>
    </rPh>
    <rPh sb="7" eb="8">
      <t>サイ</t>
    </rPh>
    <rPh sb="8" eb="10">
      <t>イガイ</t>
    </rPh>
    <rPh sb="11" eb="12">
      <t>カタ</t>
    </rPh>
    <phoneticPr fontId="1"/>
  </si>
  <si>
    <t>平等割</t>
    <rPh sb="0" eb="2">
      <t>ビョウドウ</t>
    </rPh>
    <rPh sb="2" eb="3">
      <t>ワリ</t>
    </rPh>
    <phoneticPr fontId="1"/>
  </si>
  <si>
    <t>7割</t>
    <rPh sb="1" eb="2">
      <t>ワリ</t>
    </rPh>
    <phoneticPr fontId="1"/>
  </si>
  <si>
    <t>5割</t>
    <rPh sb="1" eb="2">
      <t>ワリ</t>
    </rPh>
    <phoneticPr fontId="1"/>
  </si>
  <si>
    <t>2割</t>
    <rPh sb="1" eb="2">
      <t>ワリ</t>
    </rPh>
    <phoneticPr fontId="1"/>
  </si>
  <si>
    <t>限度</t>
    <rPh sb="0" eb="2">
      <t>ゲンド</t>
    </rPh>
    <phoneticPr fontId="1"/>
  </si>
  <si>
    <t>税額</t>
    <rPh sb="0" eb="2">
      <t>ゼイガク</t>
    </rPh>
    <phoneticPr fontId="1"/>
  </si>
  <si>
    <t>課税額</t>
    <rPh sb="0" eb="3">
      <t>カゼイガク</t>
    </rPh>
    <phoneticPr fontId="1"/>
  </si>
  <si>
    <t>2割</t>
    <rPh sb="1" eb="2">
      <t>ワリ</t>
    </rPh>
    <phoneticPr fontId="3"/>
  </si>
  <si>
    <t>7割</t>
    <rPh sb="1" eb="2">
      <t>ワリ</t>
    </rPh>
    <phoneticPr fontId="3"/>
  </si>
  <si>
    <t>-</t>
    <phoneticPr fontId="1"/>
  </si>
  <si>
    <t>軽減判定人数</t>
    <rPh sb="0" eb="2">
      <t>ケイゲン</t>
    </rPh>
    <rPh sb="2" eb="4">
      <t>ハンテイ</t>
    </rPh>
    <rPh sb="4" eb="6">
      <t>ニンズウ</t>
    </rPh>
    <phoneticPr fontId="1"/>
  </si>
  <si>
    <t>軽減判定所得</t>
    <rPh sb="0" eb="2">
      <t>ケイゲン</t>
    </rPh>
    <rPh sb="2" eb="4">
      <t>ハンテイ</t>
    </rPh>
    <rPh sb="4" eb="6">
      <t>ショトク</t>
    </rPh>
    <phoneticPr fontId="1"/>
  </si>
  <si>
    <t>2割</t>
    <rPh sb="1" eb="2">
      <t>ワリ</t>
    </rPh>
    <phoneticPr fontId="1"/>
  </si>
  <si>
    <t>5割</t>
    <rPh sb="1" eb="2">
      <t>ワリ</t>
    </rPh>
    <phoneticPr fontId="1"/>
  </si>
  <si>
    <t>7割</t>
    <rPh sb="1" eb="2">
      <t>ワリ</t>
    </rPh>
    <phoneticPr fontId="1"/>
  </si>
  <si>
    <t>軽減基準所得</t>
    <rPh sb="0" eb="2">
      <t>ケイゲン</t>
    </rPh>
    <rPh sb="2" eb="4">
      <t>キジュン</t>
    </rPh>
    <rPh sb="4" eb="6">
      <t>ショトク</t>
    </rPh>
    <phoneticPr fontId="1"/>
  </si>
  <si>
    <t>(基礎控除）</t>
    <rPh sb="1" eb="3">
      <t>キソ</t>
    </rPh>
    <rPh sb="3" eb="5">
      <t>コウジョ</t>
    </rPh>
    <phoneticPr fontId="1"/>
  </si>
  <si>
    <t>課税標準額</t>
    <rPh sb="0" eb="2">
      <t>カゼイ</t>
    </rPh>
    <rPh sb="2" eb="4">
      <t>ヒョウジュン</t>
    </rPh>
    <rPh sb="4" eb="5">
      <t>ガク</t>
    </rPh>
    <phoneticPr fontId="1"/>
  </si>
  <si>
    <t>年税額</t>
    <rPh sb="0" eb="1">
      <t>ネン</t>
    </rPh>
    <rPh sb="1" eb="2">
      <t>ゼイ</t>
    </rPh>
    <rPh sb="2" eb="3">
      <t>ガク</t>
    </rPh>
    <phoneticPr fontId="1"/>
  </si>
  <si>
    <t>加入者を選択し、所得を入力してください</t>
    <rPh sb="0" eb="3">
      <t>カニュウシャ</t>
    </rPh>
    <rPh sb="8" eb="10">
      <t>ショトク</t>
    </rPh>
    <rPh sb="11" eb="13">
      <t>ニュウリョク</t>
    </rPh>
    <phoneticPr fontId="1"/>
  </si>
  <si>
    <t>世帯主</t>
    <rPh sb="0" eb="3">
      <t>セタイヌシ</t>
    </rPh>
    <phoneticPr fontId="1"/>
  </si>
  <si>
    <t>他</t>
    <rPh sb="0" eb="1">
      <t>ホカ</t>
    </rPh>
    <phoneticPr fontId="1"/>
  </si>
  <si>
    <t>合計</t>
    <rPh sb="0" eb="2">
      <t>ゴウケイ</t>
    </rPh>
    <phoneticPr fontId="1"/>
  </si>
  <si>
    <t>介護対象者</t>
    <rPh sb="0" eb="2">
      <t>カイゴ</t>
    </rPh>
    <rPh sb="2" eb="4">
      <t>タイショウ</t>
    </rPh>
    <rPh sb="4" eb="5">
      <t>シャ</t>
    </rPh>
    <phoneticPr fontId="1"/>
  </si>
  <si>
    <t>☆注意事項</t>
    <rPh sb="1" eb="3">
      <t>チュウイ</t>
    </rPh>
    <rPh sb="3" eb="5">
      <t>ジコウ</t>
    </rPh>
    <phoneticPr fontId="1"/>
  </si>
  <si>
    <t>平等割（世帯ごと）</t>
    <rPh sb="0" eb="2">
      <t>ビョウドウ</t>
    </rPh>
    <rPh sb="2" eb="3">
      <t>ワリ</t>
    </rPh>
    <rPh sb="4" eb="6">
      <t>セタイ</t>
    </rPh>
    <phoneticPr fontId="1"/>
  </si>
  <si>
    <t>均等割（被保険者ごと）</t>
    <rPh sb="0" eb="2">
      <t>キントウ</t>
    </rPh>
    <rPh sb="2" eb="3">
      <t>ワリ</t>
    </rPh>
    <phoneticPr fontId="1"/>
  </si>
  <si>
    <t>所得割（被保険者ごと）</t>
    <rPh sb="0" eb="2">
      <t>ショトク</t>
    </rPh>
    <rPh sb="2" eb="3">
      <t>ワリ</t>
    </rPh>
    <phoneticPr fontId="1"/>
  </si>
  <si>
    <t>・</t>
    <phoneticPr fontId="1"/>
  </si>
  <si>
    <t>※内訳の概算のため、内訳の合計金額と年税額が異なる場合があります。</t>
    <rPh sb="1" eb="3">
      <t>ウチワケ</t>
    </rPh>
    <rPh sb="4" eb="6">
      <t>ガイサン</t>
    </rPh>
    <rPh sb="10" eb="12">
      <t>ウチワケ</t>
    </rPh>
    <rPh sb="13" eb="15">
      <t>ゴウケイ</t>
    </rPh>
    <rPh sb="15" eb="17">
      <t>キンガク</t>
    </rPh>
    <rPh sb="18" eb="21">
      <t>ネンゼイガク</t>
    </rPh>
    <rPh sb="22" eb="23">
      <t>コト</t>
    </rPh>
    <rPh sb="25" eb="27">
      <t>バアイ</t>
    </rPh>
    <phoneticPr fontId="1"/>
  </si>
  <si>
    <r>
      <t>あくまで試算ですので、</t>
    </r>
    <r>
      <rPr>
        <sz val="14"/>
        <color rgb="FFFF0000"/>
        <rFont val="HG丸ｺﾞｼｯｸM-PRO"/>
        <family val="3"/>
        <charset val="128"/>
      </rPr>
      <t>実際の課税額と異なる</t>
    </r>
    <r>
      <rPr>
        <sz val="14"/>
        <color theme="1"/>
        <rFont val="HG丸ｺﾞｼｯｸM-PRO"/>
        <family val="3"/>
        <charset val="128"/>
      </rPr>
      <t>場合があります。</t>
    </r>
    <rPh sb="4" eb="6">
      <t>シサン</t>
    </rPh>
    <rPh sb="11" eb="13">
      <t>ジッサイ</t>
    </rPh>
    <rPh sb="14" eb="17">
      <t>カゼイガク</t>
    </rPh>
    <rPh sb="18" eb="19">
      <t>コト</t>
    </rPh>
    <rPh sb="21" eb="23">
      <t>バアイ</t>
    </rPh>
    <phoneticPr fontId="1"/>
  </si>
  <si>
    <t>年税額は、被保険者全員が1年間加入するものとして計算されます。</t>
    <rPh sb="0" eb="3">
      <t>ネンゼイガク</t>
    </rPh>
    <rPh sb="5" eb="9">
      <t>ヒホケンシャ</t>
    </rPh>
    <rPh sb="9" eb="11">
      <t>ゼンイン</t>
    </rPh>
    <rPh sb="13" eb="15">
      <t>ネンカン</t>
    </rPh>
    <rPh sb="15" eb="17">
      <t>カニュウ</t>
    </rPh>
    <rPh sb="24" eb="26">
      <t>ケイサン</t>
    </rPh>
    <phoneticPr fontId="1"/>
  </si>
  <si>
    <t>軽減判定には、国民健康保険でない世帯主の所得も合算されます。</t>
    <rPh sb="7" eb="9">
      <t>コクミン</t>
    </rPh>
    <rPh sb="9" eb="11">
      <t>ケンコウ</t>
    </rPh>
    <rPh sb="11" eb="13">
      <t>ホケン</t>
    </rPh>
    <rPh sb="16" eb="19">
      <t>セタイヌシ</t>
    </rPh>
    <rPh sb="20" eb="22">
      <t>ショトク</t>
    </rPh>
    <rPh sb="21" eb="22">
      <t>バショ</t>
    </rPh>
    <rPh sb="23" eb="25">
      <t>ガッサン</t>
    </rPh>
    <phoneticPr fontId="1"/>
  </si>
  <si>
    <t>40歳から64歳の方は、介護保険分が含まれます。</t>
    <rPh sb="2" eb="3">
      <t>サイ</t>
    </rPh>
    <rPh sb="7" eb="8">
      <t>サイ</t>
    </rPh>
    <rPh sb="9" eb="10">
      <t>カタ</t>
    </rPh>
    <rPh sb="12" eb="14">
      <t>カイゴ</t>
    </rPh>
    <rPh sb="14" eb="16">
      <t>ホケン</t>
    </rPh>
    <rPh sb="16" eb="17">
      <t>ブン</t>
    </rPh>
    <rPh sb="18" eb="19">
      <t>フク</t>
    </rPh>
    <phoneticPr fontId="1"/>
  </si>
  <si>
    <t>・</t>
    <phoneticPr fontId="1"/>
  </si>
  <si>
    <t>所得欄には、「確定申告書の所得金
額の合計」や、給与の源泉徴収票の
「給与所得控除後の金額」を入力し
てください。</t>
    <phoneticPr fontId="1"/>
  </si>
  <si>
    <t>（年税額の内訳）</t>
    <rPh sb="1" eb="4">
      <t>ネンゼイガク</t>
    </rPh>
    <rPh sb="5" eb="7">
      <t>ウチワケ</t>
    </rPh>
    <phoneticPr fontId="1"/>
  </si>
  <si>
    <t>国民健康保険税の試算表</t>
    <rPh sb="0" eb="2">
      <t>コクミン</t>
    </rPh>
    <rPh sb="2" eb="4">
      <t>ケンコウ</t>
    </rPh>
    <rPh sb="4" eb="6">
      <t>ホケン</t>
    </rPh>
    <rPh sb="6" eb="7">
      <t>ゼイ</t>
    </rPh>
    <rPh sb="8" eb="10">
      <t>シサン</t>
    </rPh>
    <rPh sb="10" eb="11">
      <t>ヒョウ</t>
    </rPh>
    <phoneticPr fontId="1"/>
  </si>
  <si>
    <t>給与所得者等の数</t>
    <rPh sb="0" eb="5">
      <t>キュウヨショトクシャ</t>
    </rPh>
    <rPh sb="5" eb="6">
      <t>トウ</t>
    </rPh>
    <rPh sb="7" eb="8">
      <t>カズ</t>
    </rPh>
    <phoneticPr fontId="1"/>
  </si>
  <si>
    <t>人</t>
    <rPh sb="0" eb="1">
      <t>ニン</t>
    </rPh>
    <phoneticPr fontId="1"/>
  </si>
  <si>
    <t>※ １の世帯主選択は必ずしてください。</t>
    <rPh sb="4" eb="7">
      <t>セタイヌシ</t>
    </rPh>
    <rPh sb="7" eb="9">
      <t>センタク</t>
    </rPh>
    <rPh sb="10" eb="11">
      <t>カナラ</t>
    </rPh>
    <phoneticPr fontId="1"/>
  </si>
  <si>
    <t>※ 一定の給与所得者と公的年金の支給を受ける者</t>
    <rPh sb="2" eb="4">
      <t>イッテイ</t>
    </rPh>
    <rPh sb="5" eb="10">
      <t>キュウヨショトクシャ</t>
    </rPh>
    <rPh sb="11" eb="15">
      <t>コウテキネンキン</t>
    </rPh>
    <rPh sb="16" eb="18">
      <t>シキュウ</t>
    </rPh>
    <rPh sb="19" eb="20">
      <t>ウ</t>
    </rPh>
    <rPh sb="22" eb="23">
      <t>モノ</t>
    </rPh>
    <phoneticPr fontId="1"/>
  </si>
  <si>
    <t>国民健康保険税は、世帯内の被保険者全員分の合算が世帯主に課税されます。</t>
    <rPh sb="0" eb="2">
      <t>コクミン</t>
    </rPh>
    <rPh sb="2" eb="4">
      <t>ケンコウ</t>
    </rPh>
    <rPh sb="4" eb="6">
      <t>ホケン</t>
    </rPh>
    <rPh sb="6" eb="7">
      <t>ゼイ</t>
    </rPh>
    <rPh sb="9" eb="11">
      <t>セタイ</t>
    </rPh>
    <rPh sb="11" eb="12">
      <t>ナイ</t>
    </rPh>
    <rPh sb="13" eb="14">
      <t>ヒ</t>
    </rPh>
    <rPh sb="14" eb="16">
      <t>ホケン</t>
    </rPh>
    <rPh sb="16" eb="17">
      <t>シャ</t>
    </rPh>
    <rPh sb="17" eb="19">
      <t>ゼンイン</t>
    </rPh>
    <rPh sb="19" eb="20">
      <t>ブン</t>
    </rPh>
    <rPh sb="21" eb="23">
      <t>ガッサン</t>
    </rPh>
    <rPh sb="24" eb="27">
      <t>セタイヌシ</t>
    </rPh>
    <rPh sb="28" eb="30">
      <t>カゼイ</t>
    </rPh>
    <phoneticPr fontId="1"/>
  </si>
  <si>
    <t>・</t>
    <phoneticPr fontId="1"/>
  </si>
  <si>
    <t>国民健康保険に加入する未就学児(※)の均等割は５割減額されます。</t>
    <rPh sb="0" eb="4">
      <t>コクミンケンコウ</t>
    </rPh>
    <rPh sb="4" eb="6">
      <t>ホケン</t>
    </rPh>
    <rPh sb="7" eb="9">
      <t>カニュウ</t>
    </rPh>
    <rPh sb="11" eb="15">
      <t>ミシュウガクジ</t>
    </rPh>
    <rPh sb="19" eb="22">
      <t>キントウワリ</t>
    </rPh>
    <rPh sb="24" eb="25">
      <t>ワリ</t>
    </rPh>
    <rPh sb="25" eb="27">
      <t>ゲンガク</t>
    </rPh>
    <phoneticPr fontId="1"/>
  </si>
  <si>
    <t>6歳に達する日以後最初の3月31日以前である被保険者。</t>
    <rPh sb="1" eb="2">
      <t>サイ</t>
    </rPh>
    <rPh sb="3" eb="4">
      <t>タッ</t>
    </rPh>
    <rPh sb="6" eb="7">
      <t>ヒ</t>
    </rPh>
    <rPh sb="7" eb="9">
      <t>イゴ</t>
    </rPh>
    <rPh sb="9" eb="11">
      <t>サイショ</t>
    </rPh>
    <rPh sb="13" eb="14">
      <t>ガツ</t>
    </rPh>
    <rPh sb="16" eb="17">
      <t>ニチ</t>
    </rPh>
    <rPh sb="17" eb="19">
      <t>イゼン</t>
    </rPh>
    <rPh sb="22" eb="26">
      <t>ヒホケンシャ</t>
    </rPh>
    <phoneticPr fontId="1"/>
  </si>
  <si>
    <t>※</t>
    <phoneticPr fontId="1"/>
  </si>
  <si>
    <t>18歳未満の方</t>
    <rPh sb="2" eb="3">
      <t>サイ</t>
    </rPh>
    <rPh sb="3" eb="5">
      <t>ミマン</t>
    </rPh>
    <rPh sb="6" eb="7">
      <t>カタ</t>
    </rPh>
    <phoneticPr fontId="1"/>
  </si>
  <si>
    <t>国民健康保険の世帯主（18歳未満の方）</t>
    <rPh sb="13" eb="16">
      <t>サイミマン</t>
    </rPh>
    <phoneticPr fontId="1"/>
  </si>
  <si>
    <t>子育て支援金分</t>
    <rPh sb="0" eb="2">
      <t>コソダ</t>
    </rPh>
    <rPh sb="3" eb="6">
      <t>シエンキン</t>
    </rPh>
    <rPh sb="6" eb="7">
      <t>ブン</t>
    </rPh>
    <phoneticPr fontId="1"/>
  </si>
  <si>
    <t>子育て支援金</t>
    <rPh sb="0" eb="2">
      <t>コソダ</t>
    </rPh>
    <rPh sb="3" eb="6">
      <t>シエンキン</t>
    </rPh>
    <phoneticPr fontId="1"/>
  </si>
  <si>
    <t>子</t>
    <rPh sb="0" eb="1">
      <t>コ</t>
    </rPh>
    <phoneticPr fontId="1"/>
  </si>
  <si>
    <t>18歳未満の方は、子育て支援金分</t>
    <rPh sb="2" eb="3">
      <t>サイ</t>
    </rPh>
    <rPh sb="3" eb="5">
      <t>ミマン</t>
    </rPh>
    <rPh sb="6" eb="7">
      <t>カタ</t>
    </rPh>
    <rPh sb="9" eb="11">
      <t>コソダ</t>
    </rPh>
    <rPh sb="12" eb="15">
      <t>シエンキン</t>
    </rPh>
    <rPh sb="15" eb="16">
      <t>ブン</t>
    </rPh>
    <phoneticPr fontId="1"/>
  </si>
  <si>
    <t>が減額されます。</t>
    <rPh sb="1" eb="3">
      <t>ゲンガク</t>
    </rPh>
    <phoneticPr fontId="1"/>
  </si>
  <si>
    <r>
      <t>給与所得者等の数は下記に該当する人数を入力してください。
給与収入：55万超　　</t>
    </r>
    <r>
      <rPr>
        <sz val="14"/>
        <color theme="5" tint="-0.499984740745262"/>
        <rFont val="HG丸ｺﾞｼｯｸM-PRO"/>
        <family val="3"/>
        <charset val="128"/>
      </rPr>
      <t>又は</t>
    </r>
    <r>
      <rPr>
        <sz val="14"/>
        <color theme="1"/>
        <rFont val="HG丸ｺﾞｼｯｸM-PRO"/>
        <family val="3"/>
        <charset val="128"/>
      </rPr>
      <t xml:space="preserve">
年金収入：65歳未満/収入60万超
　　　　　65歳以上/収入125万超</t>
    </r>
    <rPh sb="5" eb="6">
      <t>トウ</t>
    </rPh>
    <rPh sb="7" eb="8">
      <t>カズ</t>
    </rPh>
    <rPh sb="16" eb="18">
      <t>ニンズウ</t>
    </rPh>
    <rPh sb="19" eb="21">
      <t>ニュウリョク</t>
    </rPh>
    <rPh sb="40" eb="41">
      <t>マタ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</si>
</sst>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&quot;人&quot;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HG丸ｺﾞｼｯｸM-PRO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4"/>
      <color theme="1"/>
      <name val="HG丸ｺﾞｼｯｸM-PRO"/>
      <family val="3"/>
      <charset val="128"/>
    </font>
    <font>
      <sz val="14"/>
      <color rgb="FFFF0000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4"/>
      <color theme="5" tint="-0.499984740745262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/>
      <top/>
      <bottom style="medium">
        <color theme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177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1" xfId="0" applyFont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2" fillId="2" borderId="3" xfId="0" applyFont="1" applyFill="1" applyBorder="1" applyAlignment="1">
      <alignment vertical="center" shrinkToFit="1"/>
    </xf>
    <xf numFmtId="0" fontId="2" fillId="0" borderId="1" xfId="0" applyFont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2" fillId="0" borderId="1" xfId="0" applyFont="1" applyFill="1" applyBorder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2" fillId="0" borderId="20" xfId="0" applyFont="1" applyFill="1" applyBorder="1" applyAlignment="1">
      <alignment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3" xfId="0" applyFont="1" applyFill="1" applyBorder="1" applyAlignment="1">
      <alignment vertical="center" shrinkToFit="1"/>
    </xf>
    <xf numFmtId="0" fontId="2" fillId="0" borderId="24" xfId="0" applyFont="1" applyBorder="1" applyAlignment="1">
      <alignment vertical="center" shrinkToFit="1"/>
    </xf>
    <xf numFmtId="0" fontId="2" fillId="2" borderId="7" xfId="0" applyFont="1" applyFill="1" applyBorder="1" applyAlignment="1">
      <alignment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2" xfId="0" applyFont="1" applyBorder="1" applyAlignment="1">
      <alignment vertical="center" shrinkToFi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3" borderId="31" xfId="0" applyFont="1" applyFill="1" applyBorder="1">
      <alignment vertical="center"/>
    </xf>
    <xf numFmtId="0" fontId="2" fillId="5" borderId="31" xfId="0" applyFont="1" applyFill="1" applyBorder="1" applyAlignment="1">
      <alignment horizontal="center" vertical="center"/>
    </xf>
    <xf numFmtId="0" fontId="2" fillId="5" borderId="45" xfId="0" applyFont="1" applyFill="1" applyBorder="1" applyAlignment="1">
      <alignment horizontal="center" vertical="center"/>
    </xf>
    <xf numFmtId="0" fontId="2" fillId="5" borderId="27" xfId="0" applyFont="1" applyFill="1" applyBorder="1" applyAlignment="1">
      <alignment horizontal="center" vertical="center"/>
    </xf>
    <xf numFmtId="0" fontId="2" fillId="5" borderId="32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Border="1">
      <alignment vertical="center"/>
    </xf>
    <xf numFmtId="0" fontId="7" fillId="0" borderId="0" xfId="0" applyFont="1" applyBorder="1">
      <alignment vertical="center"/>
    </xf>
    <xf numFmtId="0" fontId="2" fillId="0" borderId="0" xfId="0" applyFont="1" applyAlignment="1">
      <alignment horizontal="left" vertical="center" wrapText="1"/>
    </xf>
    <xf numFmtId="0" fontId="9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176" fontId="2" fillId="0" borderId="1" xfId="0" applyNumberFormat="1" applyFont="1" applyBorder="1" applyAlignment="1">
      <alignment horizontal="center" vertical="center" shrinkToFit="1"/>
    </xf>
    <xf numFmtId="176" fontId="2" fillId="0" borderId="4" xfId="0" applyNumberFormat="1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176" fontId="2" fillId="0" borderId="1" xfId="0" applyNumberFormat="1" applyFont="1" applyFill="1" applyBorder="1" applyAlignment="1">
      <alignment horizontal="center" vertical="center" shrinkToFit="1"/>
    </xf>
    <xf numFmtId="176" fontId="2" fillId="0" borderId="13" xfId="0" applyNumberFormat="1" applyFont="1" applyFill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176" fontId="2" fillId="2" borderId="10" xfId="0" applyNumberFormat="1" applyFont="1" applyFill="1" applyBorder="1" applyAlignment="1">
      <alignment horizontal="center" vertical="center" shrinkToFit="1"/>
    </xf>
    <xf numFmtId="176" fontId="2" fillId="2" borderId="11" xfId="0" applyNumberFormat="1" applyFont="1" applyFill="1" applyBorder="1" applyAlignment="1">
      <alignment horizontal="center" vertical="center" shrinkToFit="1"/>
    </xf>
    <xf numFmtId="176" fontId="2" fillId="2" borderId="12" xfId="0" applyNumberFormat="1" applyFont="1" applyFill="1" applyBorder="1" applyAlignment="1">
      <alignment horizontal="center" vertical="center" shrinkToFit="1"/>
    </xf>
    <xf numFmtId="176" fontId="2" fillId="0" borderId="49" xfId="0" applyNumberFormat="1" applyFont="1" applyFill="1" applyBorder="1" applyAlignment="1">
      <alignment horizontal="center" vertical="center" shrinkToFit="1"/>
    </xf>
    <xf numFmtId="176" fontId="2" fillId="0" borderId="50" xfId="0" applyNumberFormat="1" applyFont="1" applyFill="1" applyBorder="1" applyAlignment="1">
      <alignment horizontal="center" vertical="center" shrinkToFit="1"/>
    </xf>
    <xf numFmtId="176" fontId="2" fillId="0" borderId="51" xfId="0" applyNumberFormat="1" applyFont="1" applyFill="1" applyBorder="1" applyAlignment="1">
      <alignment horizontal="center" vertical="center" shrinkToFit="1"/>
    </xf>
    <xf numFmtId="176" fontId="2" fillId="0" borderId="3" xfId="0" applyNumberFormat="1" applyFont="1" applyFill="1" applyBorder="1" applyAlignment="1">
      <alignment horizontal="center" vertical="center" shrinkToFit="1"/>
    </xf>
    <xf numFmtId="176" fontId="2" fillId="0" borderId="7" xfId="0" applyNumberFormat="1" applyFont="1" applyFill="1" applyBorder="1" applyAlignment="1">
      <alignment horizontal="center" vertical="center" shrinkToFit="1"/>
    </xf>
    <xf numFmtId="176" fontId="2" fillId="0" borderId="9" xfId="0" applyNumberFormat="1" applyFont="1" applyFill="1" applyBorder="1" applyAlignment="1">
      <alignment horizontal="center" vertical="center" shrinkToFit="1"/>
    </xf>
    <xf numFmtId="176" fontId="2" fillId="0" borderId="46" xfId="0" applyNumberFormat="1" applyFont="1" applyFill="1" applyBorder="1" applyAlignment="1">
      <alignment horizontal="center" vertical="center" shrinkToFit="1"/>
    </xf>
    <xf numFmtId="176" fontId="2" fillId="0" borderId="47" xfId="0" applyNumberFormat="1" applyFont="1" applyFill="1" applyBorder="1" applyAlignment="1">
      <alignment horizontal="center" vertical="center" shrinkToFit="1"/>
    </xf>
    <xf numFmtId="176" fontId="2" fillId="0" borderId="48" xfId="0" applyNumberFormat="1" applyFont="1" applyFill="1" applyBorder="1" applyAlignment="1">
      <alignment horizontal="center" vertical="center" shrinkToFit="1"/>
    </xf>
    <xf numFmtId="3" fontId="2" fillId="0" borderId="14" xfId="0" applyNumberFormat="1" applyFont="1" applyFill="1" applyBorder="1" applyAlignment="1">
      <alignment horizontal="center" vertical="center" shrinkToFit="1"/>
    </xf>
    <xf numFmtId="176" fontId="2" fillId="2" borderId="4" xfId="0" applyNumberFormat="1" applyFont="1" applyFill="1" applyBorder="1" applyAlignment="1">
      <alignment horizontal="center" vertical="center" shrinkToFit="1"/>
    </xf>
    <xf numFmtId="176" fontId="2" fillId="2" borderId="5" xfId="0" applyNumberFormat="1" applyFont="1" applyFill="1" applyBorder="1" applyAlignment="1">
      <alignment horizontal="center" vertical="center" shrinkToFit="1"/>
    </xf>
    <xf numFmtId="176" fontId="2" fillId="2" borderId="6" xfId="0" applyNumberFormat="1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 shrinkToFit="1"/>
    </xf>
    <xf numFmtId="177" fontId="2" fillId="0" borderId="2" xfId="0" applyNumberFormat="1" applyFont="1" applyBorder="1" applyAlignment="1">
      <alignment horizontal="center" vertical="center" shrinkToFit="1"/>
    </xf>
    <xf numFmtId="176" fontId="2" fillId="0" borderId="20" xfId="0" applyNumberFormat="1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3" fontId="2" fillId="0" borderId="3" xfId="0" applyNumberFormat="1" applyFont="1" applyFill="1" applyBorder="1" applyAlignment="1">
      <alignment horizontal="center" vertical="center" shrinkToFit="1"/>
    </xf>
    <xf numFmtId="3" fontId="2" fillId="0" borderId="7" xfId="0" applyNumberFormat="1" applyFont="1" applyFill="1" applyBorder="1" applyAlignment="1">
      <alignment horizontal="center" vertical="center" shrinkToFit="1"/>
    </xf>
    <xf numFmtId="3" fontId="2" fillId="0" borderId="9" xfId="0" applyNumberFormat="1" applyFont="1" applyFill="1" applyBorder="1" applyAlignment="1">
      <alignment horizontal="center" vertical="center" shrinkToFit="1"/>
    </xf>
    <xf numFmtId="3" fontId="2" fillId="0" borderId="14" xfId="0" applyNumberFormat="1" applyFont="1" applyBorder="1" applyAlignment="1">
      <alignment horizontal="center" vertical="center" shrinkToFit="1"/>
    </xf>
    <xf numFmtId="176" fontId="2" fillId="0" borderId="3" xfId="0" applyNumberFormat="1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3" fontId="2" fillId="0" borderId="1" xfId="0" applyNumberFormat="1" applyFont="1" applyBorder="1" applyAlignment="1">
      <alignment horizontal="center" vertical="center" shrinkToFit="1"/>
    </xf>
    <xf numFmtId="176" fontId="2" fillId="0" borderId="13" xfId="0" applyNumberFormat="1" applyFont="1" applyBorder="1" applyAlignment="1">
      <alignment horizontal="center" vertical="center" shrinkToFit="1"/>
    </xf>
    <xf numFmtId="176" fontId="2" fillId="0" borderId="19" xfId="0" applyNumberFormat="1" applyFont="1" applyFill="1" applyBorder="1" applyAlignment="1">
      <alignment horizontal="center" vertical="center" shrinkToFit="1"/>
    </xf>
    <xf numFmtId="176" fontId="2" fillId="0" borderId="18" xfId="0" applyNumberFormat="1" applyFont="1" applyBorder="1" applyAlignment="1">
      <alignment horizontal="center" vertical="center" shrinkToFit="1"/>
    </xf>
    <xf numFmtId="3" fontId="2" fillId="0" borderId="15" xfId="0" applyNumberFormat="1" applyFont="1" applyFill="1" applyBorder="1" applyAlignment="1">
      <alignment horizontal="center" vertical="center" shrinkToFit="1"/>
    </xf>
    <xf numFmtId="3" fontId="2" fillId="0" borderId="41" xfId="0" applyNumberFormat="1" applyFont="1" applyFill="1" applyBorder="1" applyAlignment="1">
      <alignment horizontal="center" vertical="center" shrinkToFit="1"/>
    </xf>
    <xf numFmtId="3" fontId="2" fillId="0" borderId="42" xfId="0" applyNumberFormat="1" applyFont="1" applyFill="1" applyBorder="1" applyAlignment="1">
      <alignment horizontal="center" vertical="center" shrinkToFit="1"/>
    </xf>
    <xf numFmtId="3" fontId="2" fillId="0" borderId="43" xfId="0" applyNumberFormat="1" applyFont="1" applyFill="1" applyBorder="1" applyAlignment="1">
      <alignment horizontal="center" vertical="center" shrinkToFit="1"/>
    </xf>
    <xf numFmtId="0" fontId="2" fillId="0" borderId="55" xfId="0" applyFont="1" applyBorder="1" applyAlignment="1">
      <alignment horizontal="center" vertical="center" shrinkToFit="1"/>
    </xf>
    <xf numFmtId="0" fontId="2" fillId="0" borderId="56" xfId="0" applyFont="1" applyBorder="1" applyAlignment="1">
      <alignment horizontal="center" vertical="center" shrinkToFit="1"/>
    </xf>
    <xf numFmtId="0" fontId="2" fillId="0" borderId="57" xfId="0" applyFont="1" applyBorder="1" applyAlignment="1">
      <alignment horizontal="center" vertical="center" shrinkToFit="1"/>
    </xf>
    <xf numFmtId="176" fontId="2" fillId="0" borderId="24" xfId="0" applyNumberFormat="1" applyFont="1" applyBorder="1" applyAlignment="1">
      <alignment horizontal="center" vertical="center" shrinkToFit="1"/>
    </xf>
    <xf numFmtId="176" fontId="2" fillId="0" borderId="25" xfId="0" applyNumberFormat="1" applyFont="1" applyBorder="1" applyAlignment="1">
      <alignment horizontal="center" vertical="center" shrinkToFit="1"/>
    </xf>
    <xf numFmtId="176" fontId="2" fillId="0" borderId="44" xfId="0" applyNumberFormat="1" applyFont="1" applyBorder="1" applyAlignment="1">
      <alignment horizontal="center" vertical="center" shrinkToFit="1"/>
    </xf>
    <xf numFmtId="176" fontId="2" fillId="0" borderId="26" xfId="0" applyNumberFormat="1" applyFont="1" applyBorder="1" applyAlignment="1">
      <alignment horizontal="center" vertical="center" shrinkToFit="1"/>
    </xf>
    <xf numFmtId="176" fontId="2" fillId="0" borderId="7" xfId="0" applyNumberFormat="1" applyFont="1" applyBorder="1" applyAlignment="1">
      <alignment horizontal="center" vertical="center" shrinkToFit="1"/>
    </xf>
    <xf numFmtId="176" fontId="2" fillId="0" borderId="16" xfId="0" applyNumberFormat="1" applyFont="1" applyFill="1" applyBorder="1" applyAlignment="1">
      <alignment horizontal="center" vertical="center" shrinkToFit="1"/>
    </xf>
    <xf numFmtId="0" fontId="2" fillId="0" borderId="21" xfId="0" applyFont="1" applyFill="1" applyBorder="1" applyAlignment="1">
      <alignment horizontal="center" vertical="center" shrinkToFit="1"/>
    </xf>
    <xf numFmtId="0" fontId="2" fillId="0" borderId="22" xfId="0" applyFont="1" applyFill="1" applyBorder="1" applyAlignment="1">
      <alignment horizontal="center" vertical="center" shrinkToFit="1"/>
    </xf>
    <xf numFmtId="176" fontId="2" fillId="0" borderId="25" xfId="0" applyNumberFormat="1" applyFont="1" applyFill="1" applyBorder="1" applyAlignment="1">
      <alignment horizontal="center" vertical="center" shrinkToFit="1"/>
    </xf>
    <xf numFmtId="0" fontId="2" fillId="5" borderId="0" xfId="0" applyFont="1" applyFill="1" applyBorder="1" applyAlignment="1" applyProtection="1">
      <alignment horizontal="center" vertical="center" shrinkToFit="1"/>
      <protection locked="0"/>
    </xf>
    <xf numFmtId="0" fontId="2" fillId="5" borderId="27" xfId="0" applyFont="1" applyFill="1" applyBorder="1" applyAlignment="1" applyProtection="1">
      <alignment horizontal="center" vertical="center" shrinkToFit="1"/>
      <protection locked="0"/>
    </xf>
    <xf numFmtId="176" fontId="2" fillId="6" borderId="28" xfId="0" applyNumberFormat="1" applyFont="1" applyFill="1" applyBorder="1" applyAlignment="1" applyProtection="1">
      <alignment horizontal="center" vertical="center" shrinkToFit="1"/>
      <protection locked="0"/>
    </xf>
    <xf numFmtId="176" fontId="2" fillId="6" borderId="29" xfId="0" applyNumberFormat="1" applyFont="1" applyFill="1" applyBorder="1" applyAlignment="1" applyProtection="1">
      <alignment horizontal="center" vertical="center" shrinkToFit="1"/>
      <protection locked="0"/>
    </xf>
    <xf numFmtId="176" fontId="2" fillId="6" borderId="0" xfId="0" applyNumberFormat="1" applyFont="1" applyFill="1" applyBorder="1" applyAlignment="1" applyProtection="1">
      <alignment horizontal="center" vertical="center" shrinkToFit="1"/>
      <protection locked="0"/>
    </xf>
    <xf numFmtId="0" fontId="2" fillId="5" borderId="33" xfId="0" applyFont="1" applyFill="1" applyBorder="1" applyAlignment="1" applyProtection="1">
      <alignment horizontal="center" vertical="center"/>
      <protection locked="0"/>
    </xf>
    <xf numFmtId="0" fontId="2" fillId="5" borderId="32" xfId="0" applyFont="1" applyFill="1" applyBorder="1" applyAlignment="1" applyProtection="1">
      <alignment horizontal="center" vertical="center"/>
      <protection locked="0"/>
    </xf>
    <xf numFmtId="176" fontId="2" fillId="0" borderId="35" xfId="0" applyNumberFormat="1" applyFont="1" applyBorder="1" applyAlignment="1">
      <alignment horizontal="center" vertical="center"/>
    </xf>
    <xf numFmtId="176" fontId="2" fillId="0" borderId="39" xfId="0" applyNumberFormat="1" applyFont="1" applyBorder="1" applyAlignment="1">
      <alignment horizontal="center" vertical="center"/>
    </xf>
    <xf numFmtId="176" fontId="2" fillId="0" borderId="36" xfId="0" applyNumberFormat="1" applyFont="1" applyBorder="1" applyAlignment="1">
      <alignment horizontal="center" vertical="center"/>
    </xf>
    <xf numFmtId="176" fontId="2" fillId="0" borderId="37" xfId="0" applyNumberFormat="1" applyFont="1" applyBorder="1" applyAlignment="1">
      <alignment horizontal="center" vertical="center"/>
    </xf>
    <xf numFmtId="176" fontId="2" fillId="0" borderId="40" xfId="0" applyNumberFormat="1" applyFont="1" applyBorder="1" applyAlignment="1">
      <alignment horizontal="center" vertical="center"/>
    </xf>
    <xf numFmtId="176" fontId="2" fillId="0" borderId="38" xfId="0" applyNumberFormat="1" applyFont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77" fontId="2" fillId="0" borderId="24" xfId="0" applyNumberFormat="1" applyFont="1" applyBorder="1" applyAlignment="1">
      <alignment horizontal="center" vertical="center"/>
    </xf>
    <xf numFmtId="177" fontId="2" fillId="0" borderId="25" xfId="0" applyNumberFormat="1" applyFont="1" applyBorder="1" applyAlignment="1">
      <alignment horizontal="center" vertical="center"/>
    </xf>
    <xf numFmtId="177" fontId="2" fillId="0" borderId="26" xfId="0" applyNumberFormat="1" applyFont="1" applyBorder="1" applyAlignment="1">
      <alignment horizontal="center" vertical="center"/>
    </xf>
    <xf numFmtId="10" fontId="2" fillId="2" borderId="4" xfId="0" applyNumberFormat="1" applyFont="1" applyFill="1" applyBorder="1" applyAlignment="1">
      <alignment horizontal="center" vertical="center" shrinkToFit="1"/>
    </xf>
    <xf numFmtId="10" fontId="2" fillId="2" borderId="5" xfId="0" applyNumberFormat="1" applyFont="1" applyFill="1" applyBorder="1" applyAlignment="1">
      <alignment horizontal="center" vertical="center" shrinkToFit="1"/>
    </xf>
    <xf numFmtId="10" fontId="2" fillId="2" borderId="6" xfId="0" applyNumberFormat="1" applyFont="1" applyFill="1" applyBorder="1" applyAlignment="1">
      <alignment horizontal="center" vertical="center" shrinkToFit="1"/>
    </xf>
    <xf numFmtId="0" fontId="2" fillId="0" borderId="0" xfId="0" applyFont="1" applyAlignment="1">
      <alignment horizontal="left" vertical="center" wrapText="1"/>
    </xf>
    <xf numFmtId="0" fontId="2" fillId="0" borderId="41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center" vertical="center"/>
    </xf>
    <xf numFmtId="176" fontId="2" fillId="6" borderId="34" xfId="0" applyNumberFormat="1" applyFont="1" applyFill="1" applyBorder="1" applyAlignment="1" applyProtection="1">
      <alignment horizontal="center" vertical="center" shrinkToFit="1"/>
      <protection locked="0"/>
    </xf>
    <xf numFmtId="176" fontId="2" fillId="6" borderId="33" xfId="0" applyNumberFormat="1" applyFont="1" applyFill="1" applyBorder="1" applyAlignment="1" applyProtection="1">
      <alignment horizontal="center" vertical="center" shrinkToFit="1"/>
      <protection locked="0"/>
    </xf>
    <xf numFmtId="0" fontId="2" fillId="3" borderId="30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0" fontId="2" fillId="8" borderId="0" xfId="0" applyFont="1" applyFill="1" applyBorder="1" applyAlignment="1" applyProtection="1">
      <alignment horizontal="center" vertical="center"/>
      <protection locked="0"/>
    </xf>
    <xf numFmtId="0" fontId="2" fillId="7" borderId="0" xfId="0" applyFont="1" applyFill="1" applyBorder="1" applyAlignment="1">
      <alignment horizontal="center" vertical="center"/>
    </xf>
    <xf numFmtId="0" fontId="2" fillId="7" borderId="27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176" fontId="2" fillId="0" borderId="2" xfId="0" applyNumberFormat="1" applyFont="1" applyBorder="1" applyAlignment="1">
      <alignment horizontal="center" vertical="center"/>
    </xf>
    <xf numFmtId="176" fontId="2" fillId="2" borderId="4" xfId="0" applyNumberFormat="1" applyFont="1" applyFill="1" applyBorder="1" applyAlignment="1">
      <alignment horizontal="center" vertical="center"/>
    </xf>
    <xf numFmtId="176" fontId="2" fillId="2" borderId="5" xfId="0" applyNumberFormat="1" applyFont="1" applyFill="1" applyBorder="1" applyAlignment="1">
      <alignment horizontal="center" vertical="center"/>
    </xf>
    <xf numFmtId="176" fontId="2" fillId="2" borderId="6" xfId="0" applyNumberFormat="1" applyFont="1" applyFill="1" applyBorder="1" applyAlignment="1">
      <alignment horizontal="center" vertical="center"/>
    </xf>
    <xf numFmtId="176" fontId="2" fillId="0" borderId="14" xfId="0" applyNumberFormat="1" applyFont="1" applyFill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176" fontId="2" fillId="0" borderId="9" xfId="0" applyNumberFormat="1" applyFont="1" applyBorder="1" applyAlignment="1">
      <alignment horizontal="center" vertical="center" shrinkToFit="1"/>
    </xf>
    <xf numFmtId="3" fontId="2" fillId="0" borderId="55" xfId="0" applyNumberFormat="1" applyFont="1" applyBorder="1" applyAlignment="1">
      <alignment horizontal="center" vertical="center" shrinkToFit="1"/>
    </xf>
    <xf numFmtId="3" fontId="2" fillId="0" borderId="56" xfId="0" applyNumberFormat="1" applyFont="1" applyBorder="1" applyAlignment="1">
      <alignment horizontal="center" vertical="center" shrinkToFit="1"/>
    </xf>
    <xf numFmtId="3" fontId="2" fillId="0" borderId="57" xfId="0" applyNumberFormat="1" applyFont="1" applyBorder="1" applyAlignment="1">
      <alignment horizontal="center" vertical="center" shrinkToFit="1"/>
    </xf>
    <xf numFmtId="176" fontId="2" fillId="0" borderId="52" xfId="0" applyNumberFormat="1" applyFont="1" applyBorder="1" applyAlignment="1">
      <alignment horizontal="center" vertical="center"/>
    </xf>
    <xf numFmtId="176" fontId="2" fillId="0" borderId="53" xfId="0" applyNumberFormat="1" applyFont="1" applyBorder="1" applyAlignment="1">
      <alignment horizontal="center" vertical="center"/>
    </xf>
    <xf numFmtId="176" fontId="2" fillId="0" borderId="54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99FF66"/>
      <color rgb="FF66FF99"/>
      <color rgb="FFCCFF33"/>
      <color rgb="FF66FF66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K89"/>
  <sheetViews>
    <sheetView showGridLines="0" tabSelected="1" zoomScaleNormal="100" zoomScaleSheetLayoutView="70" workbookViewId="0">
      <selection activeCell="M5" sqref="M5:U5"/>
    </sheetView>
  </sheetViews>
  <sheetFormatPr defaultColWidth="9" defaultRowHeight="16.2" x14ac:dyDescent="0.2"/>
  <cols>
    <col min="1" max="1" width="5" style="9" customWidth="1"/>
    <col min="2" max="73" width="4" style="1" customWidth="1"/>
    <col min="74" max="16384" width="9" style="1"/>
  </cols>
  <sheetData>
    <row r="1" spans="2:37" ht="19.2" x14ac:dyDescent="0.2">
      <c r="B1" s="33" t="s">
        <v>60</v>
      </c>
      <c r="Z1" s="2" t="s">
        <v>47</v>
      </c>
    </row>
    <row r="2" spans="2:37" x14ac:dyDescent="0.2">
      <c r="Z2" s="1" t="s">
        <v>51</v>
      </c>
      <c r="AA2" s="132" t="s">
        <v>53</v>
      </c>
      <c r="AB2" s="132"/>
      <c r="AC2" s="132"/>
      <c r="AD2" s="132"/>
      <c r="AE2" s="132"/>
      <c r="AF2" s="132"/>
      <c r="AG2" s="132"/>
      <c r="AH2" s="132"/>
      <c r="AI2" s="132"/>
      <c r="AJ2" s="132"/>
      <c r="AK2" s="132"/>
    </row>
    <row r="3" spans="2:37" x14ac:dyDescent="0.2">
      <c r="B3" s="1" t="s">
        <v>42</v>
      </c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</row>
    <row r="4" spans="2:37" ht="16.8" thickBot="1" x14ac:dyDescent="0.25">
      <c r="B4" s="26"/>
      <c r="C4" s="137" t="s">
        <v>1</v>
      </c>
      <c r="D4" s="137"/>
      <c r="E4" s="137"/>
      <c r="F4" s="137"/>
      <c r="G4" s="137"/>
      <c r="H4" s="137"/>
      <c r="I4" s="137"/>
      <c r="J4" s="137"/>
      <c r="K4" s="137"/>
      <c r="L4" s="138"/>
      <c r="M4" s="139" t="s">
        <v>2</v>
      </c>
      <c r="N4" s="139"/>
      <c r="O4" s="139"/>
      <c r="P4" s="139"/>
      <c r="Q4" s="139"/>
      <c r="R4" s="139"/>
      <c r="S4" s="139"/>
      <c r="T4" s="139"/>
      <c r="U4" s="139"/>
    </row>
    <row r="5" spans="2:37" ht="18" customHeight="1" thickBot="1" x14ac:dyDescent="0.25">
      <c r="B5" s="27">
        <v>1</v>
      </c>
      <c r="C5" s="106"/>
      <c r="D5" s="106"/>
      <c r="E5" s="106"/>
      <c r="F5" s="106"/>
      <c r="G5" s="106"/>
      <c r="H5" s="106"/>
      <c r="I5" s="106"/>
      <c r="J5" s="106"/>
      <c r="K5" s="106"/>
      <c r="L5" s="107"/>
      <c r="M5" s="108"/>
      <c r="N5" s="109"/>
      <c r="O5" s="109"/>
      <c r="P5" s="109"/>
      <c r="Q5" s="109"/>
      <c r="R5" s="109"/>
      <c r="S5" s="109"/>
      <c r="T5" s="109"/>
      <c r="U5" s="109"/>
      <c r="Z5" s="24" t="s">
        <v>51</v>
      </c>
      <c r="AA5" s="132" t="s">
        <v>65</v>
      </c>
      <c r="AB5" s="132"/>
      <c r="AC5" s="132"/>
      <c r="AD5" s="132"/>
      <c r="AE5" s="132"/>
      <c r="AF5" s="132"/>
      <c r="AG5" s="132"/>
      <c r="AH5" s="132"/>
      <c r="AI5" s="132"/>
      <c r="AJ5" s="132"/>
      <c r="AK5" s="132"/>
    </row>
    <row r="6" spans="2:37" ht="16.8" thickBot="1" x14ac:dyDescent="0.25">
      <c r="B6" s="28">
        <v>2</v>
      </c>
      <c r="C6" s="111"/>
      <c r="D6" s="111"/>
      <c r="E6" s="111"/>
      <c r="F6" s="111"/>
      <c r="G6" s="111"/>
      <c r="H6" s="111"/>
      <c r="I6" s="111"/>
      <c r="J6" s="111"/>
      <c r="K6" s="111"/>
      <c r="L6" s="112"/>
      <c r="M6" s="108"/>
      <c r="N6" s="109"/>
      <c r="O6" s="109"/>
      <c r="P6" s="109"/>
      <c r="Q6" s="109"/>
      <c r="R6" s="109"/>
      <c r="S6" s="109"/>
      <c r="T6" s="109"/>
      <c r="U6" s="109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2"/>
    </row>
    <row r="7" spans="2:37" ht="16.8" thickBot="1" x14ac:dyDescent="0.25">
      <c r="B7" s="28">
        <v>3</v>
      </c>
      <c r="C7" s="111"/>
      <c r="D7" s="111"/>
      <c r="E7" s="111"/>
      <c r="F7" s="111"/>
      <c r="G7" s="111"/>
      <c r="H7" s="111"/>
      <c r="I7" s="111"/>
      <c r="J7" s="111"/>
      <c r="K7" s="111"/>
      <c r="L7" s="112"/>
      <c r="M7" s="110"/>
      <c r="N7" s="110"/>
      <c r="O7" s="110"/>
      <c r="P7" s="110"/>
      <c r="Q7" s="110"/>
      <c r="R7" s="110"/>
      <c r="S7" s="110"/>
      <c r="T7" s="110"/>
      <c r="U7" s="110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132"/>
    </row>
    <row r="8" spans="2:37" ht="16.8" thickBot="1" x14ac:dyDescent="0.25">
      <c r="B8" s="29">
        <v>4</v>
      </c>
      <c r="C8" s="111"/>
      <c r="D8" s="111"/>
      <c r="E8" s="111"/>
      <c r="F8" s="111"/>
      <c r="G8" s="111"/>
      <c r="H8" s="111"/>
      <c r="I8" s="111"/>
      <c r="J8" s="111"/>
      <c r="K8" s="111"/>
      <c r="L8" s="112"/>
      <c r="M8" s="108"/>
      <c r="N8" s="109"/>
      <c r="O8" s="109"/>
      <c r="P8" s="109"/>
      <c r="Q8" s="109"/>
      <c r="R8" s="109"/>
      <c r="S8" s="109"/>
      <c r="T8" s="109"/>
      <c r="U8" s="109"/>
      <c r="Z8" s="1" t="s">
        <v>51</v>
      </c>
      <c r="AA8" s="132" t="s">
        <v>55</v>
      </c>
      <c r="AB8" s="132"/>
      <c r="AC8" s="132"/>
      <c r="AD8" s="132"/>
      <c r="AE8" s="132"/>
      <c r="AF8" s="132"/>
      <c r="AG8" s="132"/>
      <c r="AH8" s="132"/>
      <c r="AI8" s="132"/>
      <c r="AJ8" s="132"/>
      <c r="AK8" s="132"/>
    </row>
    <row r="9" spans="2:37" x14ac:dyDescent="0.2">
      <c r="B9" s="30">
        <v>5</v>
      </c>
      <c r="C9" s="111"/>
      <c r="D9" s="111"/>
      <c r="E9" s="111"/>
      <c r="F9" s="111"/>
      <c r="G9" s="111"/>
      <c r="H9" s="111"/>
      <c r="I9" s="111"/>
      <c r="J9" s="111"/>
      <c r="K9" s="111"/>
      <c r="L9" s="112"/>
      <c r="M9" s="135"/>
      <c r="N9" s="136"/>
      <c r="O9" s="136"/>
      <c r="P9" s="136"/>
      <c r="Q9" s="136"/>
      <c r="R9" s="136"/>
      <c r="S9" s="136"/>
      <c r="T9" s="136"/>
      <c r="U9" s="136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</row>
    <row r="10" spans="2:37" x14ac:dyDescent="0.2">
      <c r="B10" s="1" t="s">
        <v>63</v>
      </c>
      <c r="Z10" s="37"/>
      <c r="AA10" s="37"/>
      <c r="AB10" s="37"/>
      <c r="AC10" s="37"/>
      <c r="AD10" s="37"/>
    </row>
    <row r="11" spans="2:37" ht="17.25" customHeight="1" x14ac:dyDescent="0.2">
      <c r="B11" s="141" t="s">
        <v>61</v>
      </c>
      <c r="C11" s="141"/>
      <c r="D11" s="141"/>
      <c r="E11" s="141"/>
      <c r="F11" s="141"/>
      <c r="G11" s="142"/>
      <c r="H11" s="140"/>
      <c r="I11" s="140"/>
      <c r="J11" s="35" t="s">
        <v>62</v>
      </c>
      <c r="K11" s="35"/>
      <c r="T11" s="34"/>
      <c r="U11" s="34"/>
      <c r="V11" s="34"/>
      <c r="W11" s="34"/>
      <c r="X11" s="34"/>
      <c r="Y11" s="34"/>
      <c r="Z11" s="1" t="s">
        <v>57</v>
      </c>
      <c r="AA11" s="132" t="s">
        <v>58</v>
      </c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</row>
    <row r="12" spans="2:37" ht="17.25" customHeight="1" x14ac:dyDescent="0.2">
      <c r="B12" s="36" t="s">
        <v>64</v>
      </c>
      <c r="C12" s="35"/>
      <c r="H12" s="34"/>
      <c r="I12" s="34"/>
      <c r="J12" s="34"/>
      <c r="K12" s="34"/>
      <c r="L12" s="34"/>
      <c r="M12" s="34"/>
      <c r="N12" s="39"/>
      <c r="O12" s="39"/>
      <c r="P12" s="39"/>
      <c r="Q12" s="39"/>
      <c r="R12" s="34"/>
      <c r="S12" s="34"/>
      <c r="T12" s="34"/>
      <c r="U12" s="34"/>
      <c r="V12" s="34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</row>
    <row r="13" spans="2:37" ht="16.8" thickBot="1" x14ac:dyDescent="0.25"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</row>
    <row r="14" spans="2:37" ht="17.25" customHeight="1" x14ac:dyDescent="0.2">
      <c r="C14" s="119" t="s">
        <v>41</v>
      </c>
      <c r="D14" s="120"/>
      <c r="E14" s="113" t="str">
        <f>R89</f>
        <v/>
      </c>
      <c r="F14" s="114"/>
      <c r="G14" s="114"/>
      <c r="H14" s="114"/>
      <c r="I14" s="115"/>
      <c r="K14" s="119" t="s">
        <v>12</v>
      </c>
      <c r="L14" s="120"/>
      <c r="M14" s="113" t="str">
        <f>V44</f>
        <v/>
      </c>
      <c r="N14" s="114"/>
      <c r="O14" s="114"/>
      <c r="P14" s="114"/>
      <c r="Q14" s="114"/>
      <c r="R14" s="114"/>
      <c r="S14" s="114"/>
      <c r="T14" s="115"/>
      <c r="X14" s="7"/>
      <c r="AA14" s="132"/>
      <c r="AB14" s="132"/>
      <c r="AC14" s="132"/>
      <c r="AD14" s="132"/>
      <c r="AE14" s="132"/>
      <c r="AF14" s="132"/>
      <c r="AG14" s="132"/>
      <c r="AH14" s="132"/>
      <c r="AI14" s="132"/>
      <c r="AJ14" s="132"/>
      <c r="AK14" s="132"/>
    </row>
    <row r="15" spans="2:37" ht="16.8" thickBot="1" x14ac:dyDescent="0.25">
      <c r="C15" s="121"/>
      <c r="D15" s="122"/>
      <c r="E15" s="116"/>
      <c r="F15" s="117"/>
      <c r="G15" s="117"/>
      <c r="H15" s="117"/>
      <c r="I15" s="118"/>
      <c r="K15" s="121"/>
      <c r="L15" s="122"/>
      <c r="M15" s="116"/>
      <c r="N15" s="117"/>
      <c r="O15" s="117"/>
      <c r="P15" s="117"/>
      <c r="Q15" s="117"/>
      <c r="R15" s="117"/>
      <c r="S15" s="117"/>
      <c r="T15" s="118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</row>
    <row r="16" spans="2:37" ht="16.2" customHeight="1" x14ac:dyDescent="0.2">
      <c r="Z16" s="1" t="s">
        <v>19</v>
      </c>
      <c r="AA16" s="132" t="s">
        <v>77</v>
      </c>
      <c r="AB16" s="132"/>
      <c r="AC16" s="132"/>
      <c r="AD16" s="132"/>
      <c r="AE16" s="132"/>
      <c r="AF16" s="132"/>
      <c r="AG16" s="132"/>
      <c r="AH16" s="132"/>
      <c r="AI16" s="132"/>
      <c r="AJ16" s="132"/>
      <c r="AK16" s="132"/>
    </row>
    <row r="17" spans="2:37" x14ac:dyDescent="0.2"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</row>
    <row r="18" spans="2:37" x14ac:dyDescent="0.2">
      <c r="B18" s="1" t="s">
        <v>59</v>
      </c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</row>
    <row r="19" spans="2:37" x14ac:dyDescent="0.2">
      <c r="B19" s="25"/>
      <c r="C19" s="72" t="s">
        <v>50</v>
      </c>
      <c r="D19" s="72"/>
      <c r="E19" s="72"/>
      <c r="F19" s="72"/>
      <c r="G19" s="72"/>
      <c r="H19" s="72"/>
      <c r="I19" s="72" t="s">
        <v>49</v>
      </c>
      <c r="J19" s="72"/>
      <c r="K19" s="72"/>
      <c r="L19" s="72"/>
      <c r="M19" s="72"/>
      <c r="N19" s="72"/>
      <c r="O19" s="72"/>
      <c r="P19" s="72"/>
      <c r="Q19" s="72"/>
      <c r="R19" s="72"/>
      <c r="S19" s="72" t="s">
        <v>48</v>
      </c>
      <c r="T19" s="72"/>
      <c r="U19" s="72"/>
      <c r="V19" s="72"/>
      <c r="W19" s="72"/>
      <c r="X19" s="7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</row>
    <row r="20" spans="2:37" x14ac:dyDescent="0.2">
      <c r="B20" s="32">
        <v>1</v>
      </c>
      <c r="C20" s="123">
        <f>R58</f>
        <v>0</v>
      </c>
      <c r="D20" s="123"/>
      <c r="E20" s="123"/>
      <c r="F20" s="123"/>
      <c r="G20" s="123"/>
      <c r="H20" s="123"/>
      <c r="I20" s="123">
        <f>R72</f>
        <v>0</v>
      </c>
      <c r="J20" s="123"/>
      <c r="K20" s="123"/>
      <c r="L20" s="123"/>
      <c r="M20" s="123"/>
      <c r="N20" s="123"/>
      <c r="O20" s="123"/>
      <c r="P20" s="123"/>
      <c r="Q20" s="123"/>
      <c r="R20" s="123"/>
      <c r="S20" s="123">
        <f>R85</f>
        <v>0</v>
      </c>
      <c r="T20" s="134"/>
      <c r="U20" s="134"/>
      <c r="V20" s="134"/>
      <c r="W20" s="134"/>
      <c r="X20" s="134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2"/>
    </row>
    <row r="21" spans="2:37" x14ac:dyDescent="0.2">
      <c r="B21" s="32">
        <v>2</v>
      </c>
      <c r="C21" s="123">
        <f>R59</f>
        <v>0</v>
      </c>
      <c r="D21" s="123"/>
      <c r="E21" s="123"/>
      <c r="F21" s="123"/>
      <c r="G21" s="123"/>
      <c r="H21" s="123"/>
      <c r="I21" s="123">
        <f>R73</f>
        <v>0</v>
      </c>
      <c r="J21" s="123"/>
      <c r="K21" s="123"/>
      <c r="L21" s="123"/>
      <c r="M21" s="123"/>
      <c r="N21" s="123"/>
      <c r="O21" s="123"/>
      <c r="P21" s="123"/>
      <c r="Q21" s="123"/>
      <c r="R21" s="123"/>
      <c r="S21" s="134"/>
      <c r="T21" s="134"/>
      <c r="U21" s="134"/>
      <c r="V21" s="134"/>
      <c r="W21" s="134"/>
      <c r="X21" s="134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</row>
    <row r="22" spans="2:37" x14ac:dyDescent="0.2">
      <c r="B22" s="32">
        <v>3</v>
      </c>
      <c r="C22" s="123">
        <f>R60</f>
        <v>0</v>
      </c>
      <c r="D22" s="123"/>
      <c r="E22" s="123"/>
      <c r="F22" s="123"/>
      <c r="G22" s="123"/>
      <c r="H22" s="123"/>
      <c r="I22" s="123">
        <f>R74</f>
        <v>0</v>
      </c>
      <c r="J22" s="123"/>
      <c r="K22" s="123"/>
      <c r="L22" s="123"/>
      <c r="M22" s="123"/>
      <c r="N22" s="123"/>
      <c r="O22" s="123"/>
      <c r="P22" s="123"/>
      <c r="Q22" s="123"/>
      <c r="R22" s="123"/>
      <c r="S22" s="134"/>
      <c r="T22" s="134"/>
      <c r="U22" s="134"/>
      <c r="V22" s="134"/>
      <c r="W22" s="134"/>
      <c r="X22" s="134"/>
      <c r="Z22" s="1" t="s">
        <v>51</v>
      </c>
      <c r="AA22" s="132" t="s">
        <v>54</v>
      </c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</row>
    <row r="23" spans="2:37" x14ac:dyDescent="0.2">
      <c r="B23" s="32">
        <v>4</v>
      </c>
      <c r="C23" s="123">
        <f>R61</f>
        <v>0</v>
      </c>
      <c r="D23" s="123"/>
      <c r="E23" s="123"/>
      <c r="F23" s="123"/>
      <c r="G23" s="123"/>
      <c r="H23" s="123"/>
      <c r="I23" s="123">
        <f>R75</f>
        <v>0</v>
      </c>
      <c r="J23" s="123"/>
      <c r="K23" s="123"/>
      <c r="L23" s="123"/>
      <c r="M23" s="123"/>
      <c r="N23" s="123"/>
      <c r="O23" s="123"/>
      <c r="P23" s="123"/>
      <c r="Q23" s="123"/>
      <c r="R23" s="123"/>
      <c r="S23" s="134"/>
      <c r="T23" s="134"/>
      <c r="U23" s="134"/>
      <c r="V23" s="134"/>
      <c r="W23" s="134"/>
      <c r="X23" s="134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</row>
    <row r="24" spans="2:37" x14ac:dyDescent="0.2">
      <c r="B24" s="32">
        <v>5</v>
      </c>
      <c r="C24" s="123">
        <f>R62</f>
        <v>0</v>
      </c>
      <c r="D24" s="123"/>
      <c r="E24" s="123"/>
      <c r="F24" s="123"/>
      <c r="G24" s="123"/>
      <c r="H24" s="123"/>
      <c r="I24" s="123">
        <f>R76</f>
        <v>0</v>
      </c>
      <c r="J24" s="123"/>
      <c r="K24" s="123"/>
      <c r="L24" s="123"/>
      <c r="M24" s="123"/>
      <c r="N24" s="123"/>
      <c r="O24" s="123"/>
      <c r="P24" s="123"/>
      <c r="Q24" s="123"/>
      <c r="R24" s="123"/>
      <c r="S24" s="134"/>
      <c r="T24" s="134"/>
      <c r="U24" s="134"/>
      <c r="V24" s="134"/>
      <c r="W24" s="134"/>
      <c r="X24" s="134"/>
    </row>
    <row r="25" spans="2:37" x14ac:dyDescent="0.2">
      <c r="B25" s="133" t="s">
        <v>52</v>
      </c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Z25" s="1" t="s">
        <v>51</v>
      </c>
      <c r="AA25" s="132" t="s">
        <v>56</v>
      </c>
      <c r="AB25" s="132"/>
      <c r="AC25" s="132"/>
      <c r="AD25" s="132"/>
      <c r="AE25" s="132"/>
      <c r="AF25" s="132"/>
      <c r="AG25" s="132"/>
      <c r="AH25" s="132"/>
      <c r="AI25" s="132"/>
      <c r="AJ25" s="132"/>
      <c r="AK25" s="132"/>
    </row>
    <row r="26" spans="2:37" x14ac:dyDescent="0.2">
      <c r="AA26" s="132"/>
      <c r="AB26" s="132"/>
      <c r="AC26" s="132"/>
      <c r="AD26" s="132"/>
      <c r="AE26" s="132"/>
      <c r="AF26" s="132"/>
      <c r="AG26" s="132"/>
      <c r="AH26" s="132"/>
      <c r="AI26" s="132"/>
      <c r="AJ26" s="132"/>
      <c r="AK26" s="132"/>
    </row>
    <row r="27" spans="2:37" x14ac:dyDescent="0.2"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</row>
    <row r="28" spans="2:37" x14ac:dyDescent="0.2">
      <c r="Z28" s="1" t="s">
        <v>19</v>
      </c>
      <c r="AA28" s="132" t="s">
        <v>75</v>
      </c>
      <c r="AB28" s="150"/>
      <c r="AC28" s="150"/>
      <c r="AD28" s="150"/>
      <c r="AE28" s="150"/>
      <c r="AF28" s="150"/>
      <c r="AG28" s="150"/>
      <c r="AH28" s="150"/>
      <c r="AI28" s="150"/>
      <c r="AJ28" s="150"/>
      <c r="AK28" s="150"/>
    </row>
    <row r="29" spans="2:37" x14ac:dyDescent="0.2">
      <c r="AA29" s="132" t="s">
        <v>76</v>
      </c>
      <c r="AB29" s="150"/>
      <c r="AC29" s="150"/>
      <c r="AD29" s="150"/>
      <c r="AE29" s="150"/>
      <c r="AF29" s="150"/>
      <c r="AG29" s="150"/>
      <c r="AH29" s="150"/>
      <c r="AI29" s="150"/>
      <c r="AJ29" s="150"/>
      <c r="AK29" s="150"/>
    </row>
    <row r="30" spans="2:37" ht="47.25" customHeight="1" x14ac:dyDescent="0.2">
      <c r="Z30" s="1" t="s">
        <v>66</v>
      </c>
      <c r="AA30" s="132" t="s">
        <v>67</v>
      </c>
      <c r="AB30" s="132"/>
      <c r="AC30" s="132"/>
      <c r="AD30" s="132"/>
      <c r="AE30" s="132"/>
      <c r="AF30" s="132"/>
      <c r="AG30" s="132"/>
      <c r="AH30" s="132"/>
      <c r="AI30" s="132"/>
      <c r="AJ30" s="132"/>
      <c r="AK30" s="132"/>
    </row>
    <row r="31" spans="2:37" x14ac:dyDescent="0.2">
      <c r="AA31" s="143" t="s">
        <v>68</v>
      </c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2:37" x14ac:dyDescent="0.2">
      <c r="Z32" s="38" t="s">
        <v>69</v>
      </c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ht="17.25" hidden="1" customHeight="1" x14ac:dyDescent="0.2">
      <c r="B35" s="1" t="s">
        <v>18</v>
      </c>
    </row>
    <row r="36" spans="1:37" ht="17.25" hidden="1" customHeight="1" x14ac:dyDescent="0.2">
      <c r="B36" s="1" t="s">
        <v>19</v>
      </c>
      <c r="C36" s="1" t="s">
        <v>7</v>
      </c>
      <c r="W36" s="1" t="s">
        <v>19</v>
      </c>
      <c r="X36" s="1">
        <v>0</v>
      </c>
    </row>
    <row r="37" spans="1:37" ht="17.25" hidden="1" customHeight="1" x14ac:dyDescent="0.2">
      <c r="B37" s="1" t="s">
        <v>19</v>
      </c>
      <c r="C37" s="1" t="s">
        <v>8</v>
      </c>
      <c r="W37" s="1" t="s">
        <v>19</v>
      </c>
      <c r="X37" s="1">
        <v>1</v>
      </c>
    </row>
    <row r="38" spans="1:37" ht="17.25" hidden="1" customHeight="1" x14ac:dyDescent="0.2">
      <c r="B38" s="1" t="s">
        <v>19</v>
      </c>
      <c r="C38" s="1" t="s">
        <v>9</v>
      </c>
      <c r="W38" s="1" t="s">
        <v>19</v>
      </c>
      <c r="X38" s="1">
        <v>2</v>
      </c>
    </row>
    <row r="39" spans="1:37" ht="17.25" hidden="1" customHeight="1" x14ac:dyDescent="0.2">
      <c r="B39" s="1" t="s">
        <v>19</v>
      </c>
      <c r="C39" s="1" t="s">
        <v>71</v>
      </c>
      <c r="W39" s="1" t="s">
        <v>19</v>
      </c>
      <c r="X39" s="1">
        <v>3</v>
      </c>
    </row>
    <row r="40" spans="1:37" ht="17.25" hidden="1" customHeight="1" x14ac:dyDescent="0.2">
      <c r="B40" s="1" t="s">
        <v>19</v>
      </c>
      <c r="C40" s="1" t="s">
        <v>0</v>
      </c>
      <c r="W40" s="1" t="s">
        <v>19</v>
      </c>
      <c r="X40" s="1">
        <v>4</v>
      </c>
    </row>
    <row r="41" spans="1:37" ht="17.25" hidden="1" customHeight="1" x14ac:dyDescent="0.2">
      <c r="B41" s="1" t="s">
        <v>19</v>
      </c>
      <c r="C41" s="1" t="s">
        <v>22</v>
      </c>
      <c r="W41" s="1" t="s">
        <v>19</v>
      </c>
      <c r="X41" s="1">
        <v>5</v>
      </c>
    </row>
    <row r="42" spans="1:37" ht="18" hidden="1" customHeight="1" thickBot="1" x14ac:dyDescent="0.25">
      <c r="B42" s="1" t="s">
        <v>19</v>
      </c>
      <c r="C42" s="1" t="s">
        <v>70</v>
      </c>
    </row>
    <row r="43" spans="1:37" ht="18" hidden="1" customHeight="1" thickBot="1" x14ac:dyDescent="0.25">
      <c r="A43" s="73" t="s">
        <v>33</v>
      </c>
      <c r="B43" s="73"/>
      <c r="C43" s="73"/>
      <c r="D43" s="73"/>
      <c r="F43" s="74" t="s">
        <v>34</v>
      </c>
      <c r="G43" s="74"/>
      <c r="H43" s="74"/>
      <c r="I43" s="74"/>
      <c r="K43" s="124" t="s">
        <v>38</v>
      </c>
      <c r="L43" s="149"/>
      <c r="M43" s="149"/>
      <c r="N43" s="149"/>
      <c r="O43" s="149"/>
      <c r="P43" s="149"/>
      <c r="Q43" s="149"/>
      <c r="R43" s="149"/>
      <c r="S43" s="149"/>
      <c r="T43" s="125"/>
      <c r="V43" s="74" t="s">
        <v>12</v>
      </c>
      <c r="W43" s="74"/>
      <c r="X43" s="74"/>
      <c r="Y43" s="74"/>
      <c r="AA43" s="124" t="s">
        <v>61</v>
      </c>
      <c r="AB43" s="149"/>
      <c r="AC43" s="149"/>
      <c r="AD43" s="149"/>
      <c r="AE43" s="125"/>
    </row>
    <row r="44" spans="1:37" ht="18" hidden="1" customHeight="1" thickBot="1" x14ac:dyDescent="0.25">
      <c r="A44" s="126">
        <f>IF(C5="国民健康保険以外の世帯主",COUNTA(C6:C9),COUNTA(C5:C9))</f>
        <v>0</v>
      </c>
      <c r="B44" s="127"/>
      <c r="C44" s="127"/>
      <c r="D44" s="128"/>
      <c r="E44" s="4"/>
      <c r="F44" s="75">
        <f>IF(C5="",0,IF(OR(C5=C36,C5=C37,C5=C38),M5)+IF(C6="",0,M6)+IF(C7="",0,M7)+IF(C8="",0,M8)+IF(C9="",0,M9))</f>
        <v>0</v>
      </c>
      <c r="G44" s="41"/>
      <c r="H44" s="41"/>
      <c r="I44" s="41"/>
      <c r="J44" s="5"/>
      <c r="K44" s="124" t="s">
        <v>35</v>
      </c>
      <c r="L44" s="125"/>
      <c r="M44" s="75" t="str">
        <f>IF(A44=1,Z58,IF(A44=2,Z59,IF(A44=3,Z60,IF(A44=4,Z61,IF(A44=5,Z62,"")))))</f>
        <v/>
      </c>
      <c r="N44" s="75"/>
      <c r="O44" s="75"/>
      <c r="P44" s="75"/>
      <c r="Q44" s="75"/>
      <c r="R44" s="41"/>
      <c r="S44" s="41"/>
      <c r="T44" s="41"/>
      <c r="V44" s="144" t="str">
        <f>IF(C5="","",IF(AND(C5=C38,C6="",C7="",C8="",C9=""),"",IF(F44&lt;=M46,"7割軽減",IF(AND(F44&gt;M46,F44&lt;=M45),"5割軽減",IF(AND(F44&gt;M45,F44&lt;=M44),"2割軽減",IF(F44&gt;M44,"非該当"))))))</f>
        <v/>
      </c>
      <c r="W44" s="74"/>
      <c r="X44" s="74"/>
      <c r="Y44" s="74"/>
      <c r="AA44" s="155">
        <f>IF(H11="",0,IF(H11=0,0,H11-1))</f>
        <v>0</v>
      </c>
      <c r="AB44" s="156"/>
      <c r="AC44" s="156"/>
      <c r="AD44" s="156"/>
      <c r="AE44" s="157"/>
    </row>
    <row r="45" spans="1:37" ht="18" hidden="1" customHeight="1" thickBot="1" x14ac:dyDescent="0.25">
      <c r="K45" s="124" t="s">
        <v>36</v>
      </c>
      <c r="L45" s="125"/>
      <c r="M45" s="75" t="str">
        <f>IF(A44=1,Z66,IF(A44=2,Z67,IF(A44=3,Z68,IF(A44=4,Z69,IF(A44=5,Z70,"")))))</f>
        <v/>
      </c>
      <c r="N45" s="75"/>
      <c r="O45" s="75"/>
      <c r="P45" s="75"/>
      <c r="Q45" s="75"/>
      <c r="R45" s="41"/>
      <c r="S45" s="41"/>
      <c r="T45" s="41"/>
    </row>
    <row r="46" spans="1:37" ht="18" hidden="1" customHeight="1" thickBot="1" x14ac:dyDescent="0.25">
      <c r="K46" s="124" t="s">
        <v>37</v>
      </c>
      <c r="L46" s="125"/>
      <c r="M46" s="144">
        <f>Z74</f>
        <v>430000</v>
      </c>
      <c r="N46" s="144"/>
      <c r="O46" s="144"/>
      <c r="P46" s="144"/>
      <c r="Q46" s="144"/>
      <c r="R46" s="74"/>
      <c r="S46" s="74"/>
      <c r="T46" s="74"/>
    </row>
    <row r="47" spans="1:37" ht="18" hidden="1" customHeight="1" thickBot="1" x14ac:dyDescent="0.25">
      <c r="M47" s="3"/>
      <c r="N47" s="3"/>
      <c r="O47" s="3"/>
      <c r="P47" s="3"/>
      <c r="Q47" s="3"/>
      <c r="R47" s="3"/>
      <c r="S47" s="5"/>
      <c r="T47" s="3"/>
      <c r="U47" s="3"/>
      <c r="V47" s="3"/>
    </row>
    <row r="48" spans="1:37" ht="18" hidden="1" customHeight="1" thickBot="1" x14ac:dyDescent="0.25">
      <c r="B48" s="1" t="s">
        <v>40</v>
      </c>
      <c r="F48" s="1" t="s">
        <v>39</v>
      </c>
      <c r="I48" s="145">
        <v>430000</v>
      </c>
      <c r="J48" s="146"/>
      <c r="K48" s="146"/>
      <c r="L48" s="147"/>
      <c r="R48" s="3"/>
      <c r="S48" s="5"/>
      <c r="T48" s="3"/>
      <c r="U48" s="3"/>
      <c r="V48" s="3"/>
    </row>
    <row r="49" spans="1:29" ht="18" hidden="1" customHeight="1" thickBot="1" x14ac:dyDescent="0.25">
      <c r="B49" s="6">
        <v>1</v>
      </c>
      <c r="C49" s="75">
        <f>IF(C5="",0,IF(M5-I48&lt;0,0,M5-I48))</f>
        <v>0</v>
      </c>
      <c r="D49" s="75"/>
      <c r="E49" s="75"/>
      <c r="F49" s="75"/>
      <c r="R49" s="3"/>
      <c r="S49" s="5"/>
      <c r="T49" s="3"/>
      <c r="U49" s="3"/>
      <c r="V49" s="3"/>
    </row>
    <row r="50" spans="1:29" ht="18" hidden="1" customHeight="1" thickBot="1" x14ac:dyDescent="0.25">
      <c r="B50" s="6">
        <v>2</v>
      </c>
      <c r="C50" s="75">
        <f>IF(C6="",0,IF(M6-I48&lt;0,0,M6-I48))</f>
        <v>0</v>
      </c>
      <c r="D50" s="75"/>
      <c r="E50" s="75"/>
      <c r="F50" s="75"/>
      <c r="M50" s="3"/>
      <c r="N50" s="3"/>
      <c r="O50" s="3"/>
      <c r="P50" s="3"/>
      <c r="Q50" s="3"/>
      <c r="R50" s="3"/>
      <c r="S50" s="5"/>
      <c r="T50" s="3"/>
      <c r="U50" s="3"/>
      <c r="V50" s="3"/>
    </row>
    <row r="51" spans="1:29" ht="18" hidden="1" customHeight="1" thickBot="1" x14ac:dyDescent="0.25">
      <c r="B51" s="6">
        <v>3</v>
      </c>
      <c r="C51" s="75">
        <f>IF(C7="",0,IF(M7-I48&lt;0,0,M7-I48))</f>
        <v>0</v>
      </c>
      <c r="D51" s="75"/>
      <c r="E51" s="75"/>
      <c r="F51" s="75"/>
      <c r="M51" s="3"/>
      <c r="N51" s="3"/>
      <c r="O51" s="3"/>
      <c r="P51" s="3"/>
      <c r="Q51" s="3"/>
      <c r="R51" s="3"/>
      <c r="S51" s="5"/>
      <c r="T51" s="3"/>
      <c r="U51" s="3"/>
      <c r="V51" s="3"/>
    </row>
    <row r="52" spans="1:29" ht="18" hidden="1" customHeight="1" thickBot="1" x14ac:dyDescent="0.25">
      <c r="B52" s="6">
        <v>4</v>
      </c>
      <c r="C52" s="75">
        <f>IF(C8="",0,IF(M8-I48&lt;0,0,M8-I48))</f>
        <v>0</v>
      </c>
      <c r="D52" s="75"/>
      <c r="E52" s="75"/>
      <c r="F52" s="75"/>
      <c r="M52" s="3"/>
      <c r="N52" s="3"/>
      <c r="O52" s="3"/>
      <c r="P52" s="3"/>
      <c r="Q52" s="3"/>
      <c r="R52" s="3"/>
      <c r="S52" s="5"/>
      <c r="T52" s="3"/>
      <c r="U52" s="3"/>
      <c r="V52" s="3"/>
    </row>
    <row r="53" spans="1:29" ht="18" hidden="1" customHeight="1" thickBot="1" x14ac:dyDescent="0.25">
      <c r="B53" s="6">
        <v>5</v>
      </c>
      <c r="C53" s="75">
        <f>IF(C9="",0,IF(M9-I48&lt;0,0,M9-I48))</f>
        <v>0</v>
      </c>
      <c r="D53" s="75"/>
      <c r="E53" s="75"/>
      <c r="F53" s="75"/>
      <c r="M53" s="3"/>
      <c r="N53" s="3"/>
      <c r="O53" s="3"/>
      <c r="P53" s="3"/>
      <c r="Q53" s="3"/>
      <c r="R53" s="3"/>
      <c r="S53" s="5"/>
      <c r="T53" s="3"/>
      <c r="U53" s="3"/>
      <c r="V53" s="3"/>
    </row>
    <row r="54" spans="1:29" ht="17.25" hidden="1" customHeight="1" x14ac:dyDescent="0.2">
      <c r="M54" s="3"/>
      <c r="N54" s="3"/>
      <c r="O54" s="3"/>
      <c r="P54" s="3"/>
      <c r="Q54" s="3"/>
      <c r="R54" s="3"/>
      <c r="S54" s="5"/>
      <c r="T54" s="3"/>
      <c r="U54" s="3"/>
      <c r="V54" s="3"/>
    </row>
    <row r="55" spans="1:29" ht="17.25" hidden="1" customHeight="1" x14ac:dyDescent="0.2">
      <c r="A55" s="23" t="s">
        <v>10</v>
      </c>
    </row>
    <row r="56" spans="1:29" ht="18" hidden="1" customHeight="1" thickBot="1" x14ac:dyDescent="0.25">
      <c r="A56" s="8"/>
      <c r="B56" s="54" t="s">
        <v>3</v>
      </c>
      <c r="C56" s="54"/>
      <c r="D56" s="54"/>
      <c r="E56" s="54"/>
      <c r="F56" s="54" t="s">
        <v>4</v>
      </c>
      <c r="G56" s="54"/>
      <c r="H56" s="54"/>
      <c r="I56" s="54"/>
      <c r="J56" s="54" t="s">
        <v>5</v>
      </c>
      <c r="K56" s="54"/>
      <c r="L56" s="54"/>
      <c r="M56" s="55"/>
      <c r="N56" s="54" t="s">
        <v>73</v>
      </c>
      <c r="O56" s="54"/>
      <c r="P56" s="54"/>
      <c r="Q56" s="55"/>
      <c r="R56" s="72" t="s">
        <v>6</v>
      </c>
      <c r="S56" s="72"/>
      <c r="T56" s="72"/>
      <c r="U56" s="72"/>
      <c r="V56" s="9"/>
      <c r="W56" s="12" t="s">
        <v>30</v>
      </c>
      <c r="X56" s="9"/>
      <c r="Y56" s="9"/>
      <c r="Z56" s="9"/>
      <c r="AA56" s="9"/>
      <c r="AB56" s="9"/>
      <c r="AC56" s="9"/>
    </row>
    <row r="57" spans="1:29" ht="18" hidden="1" customHeight="1" thickBot="1" x14ac:dyDescent="0.25">
      <c r="A57" s="10" t="s">
        <v>16</v>
      </c>
      <c r="B57" s="129">
        <v>8.1000000000000003E-2</v>
      </c>
      <c r="C57" s="130"/>
      <c r="D57" s="130"/>
      <c r="E57" s="131"/>
      <c r="F57" s="129">
        <v>3.1E-2</v>
      </c>
      <c r="G57" s="130"/>
      <c r="H57" s="130"/>
      <c r="I57" s="131"/>
      <c r="J57" s="129">
        <v>2.4500000000000001E-2</v>
      </c>
      <c r="K57" s="130"/>
      <c r="L57" s="130"/>
      <c r="M57" s="131"/>
      <c r="N57" s="129">
        <v>2.8E-3</v>
      </c>
      <c r="O57" s="130"/>
      <c r="P57" s="130"/>
      <c r="Q57" s="131"/>
      <c r="R57" s="51"/>
      <c r="S57" s="72"/>
      <c r="T57" s="72"/>
      <c r="U57" s="72"/>
      <c r="V57" s="9"/>
      <c r="W57" s="41" t="s">
        <v>14</v>
      </c>
      <c r="X57" s="41"/>
      <c r="Y57" s="41"/>
      <c r="Z57" s="42" t="s">
        <v>15</v>
      </c>
      <c r="AA57" s="43"/>
      <c r="AB57" s="43"/>
      <c r="AC57" s="44"/>
    </row>
    <row r="58" spans="1:29" ht="18" hidden="1" customHeight="1" thickBot="1" x14ac:dyDescent="0.25">
      <c r="A58" s="11">
        <v>1</v>
      </c>
      <c r="B58" s="68">
        <f>IF(C5="",0,IF(C5="国民健康保険以外の世帯主",0,ROUNDDOWN(C49*B57,0)))</f>
        <v>0</v>
      </c>
      <c r="C58" s="68"/>
      <c r="D58" s="68"/>
      <c r="E58" s="68"/>
      <c r="F58" s="148">
        <f>IF(C5="",0,IF(C5="国民健康保険以外の世帯主",0,ROUNDDOWN(C49*F57,0)))</f>
        <v>0</v>
      </c>
      <c r="G58" s="148"/>
      <c r="H58" s="148"/>
      <c r="I58" s="148"/>
      <c r="J58" s="78">
        <f>IF(C5="",0,IF(C5="国民健康保険の世帯主（40歳から64歳以外の方）",0,IF(C5="国民健康保険以外の世帯主",0,IF(C5="国民健康保険の世帯主（40歳から64歳の方）",ROUNDDOWN(C49*J57,0)))))</f>
        <v>0</v>
      </c>
      <c r="K58" s="78"/>
      <c r="L58" s="78"/>
      <c r="M58" s="79"/>
      <c r="N58" s="78">
        <f>IF(C5="",0,IF(C5="国民健康保険以外の世帯主",0,ROUNDDOWN(C49*N57,0)))</f>
        <v>0</v>
      </c>
      <c r="O58" s="78"/>
      <c r="P58" s="78"/>
      <c r="Q58" s="79"/>
      <c r="R58" s="86">
        <f>SUM(B58:Q58)</f>
        <v>0</v>
      </c>
      <c r="S58" s="72"/>
      <c r="T58" s="72"/>
      <c r="U58" s="72"/>
      <c r="V58" s="9"/>
      <c r="W58" s="76">
        <v>1</v>
      </c>
      <c r="X58" s="76"/>
      <c r="Y58" s="76"/>
      <c r="Z58" s="69">
        <f>570000*W58+430000+100000*(AA44)</f>
        <v>1000000</v>
      </c>
      <c r="AA58" s="70"/>
      <c r="AB58" s="70"/>
      <c r="AC58" s="71"/>
    </row>
    <row r="59" spans="1:29" ht="18" hidden="1" customHeight="1" thickBot="1" x14ac:dyDescent="0.25">
      <c r="A59" s="11">
        <v>2</v>
      </c>
      <c r="B59" s="68" t="str">
        <f>IF(C5="","",IF(C6="",0,ROUNDDOWN(C50*B57,0)))</f>
        <v/>
      </c>
      <c r="C59" s="68"/>
      <c r="D59" s="68"/>
      <c r="E59" s="68"/>
      <c r="F59" s="52" t="str">
        <f>IF(C5="","",IF(C6="",0,ROUNDDOWN(C50*F57,0)))</f>
        <v/>
      </c>
      <c r="G59" s="52"/>
      <c r="H59" s="52"/>
      <c r="I59" s="52"/>
      <c r="J59" s="72" t="str">
        <f>IF(C5="","",IF(OR(C6="",C6=C41),0,IF(C6="40歳から64歳の方",ROUNDDOWN(C50*J57,0))))</f>
        <v/>
      </c>
      <c r="K59" s="72"/>
      <c r="L59" s="72"/>
      <c r="M59" s="49"/>
      <c r="N59" s="72" t="str">
        <f>IF(C5="","",IF(C6="",0,ROUNDDOWN(C50*N57,0)))</f>
        <v/>
      </c>
      <c r="O59" s="72"/>
      <c r="P59" s="72"/>
      <c r="Q59" s="49"/>
      <c r="R59" s="86">
        <f t="shared" ref="R59:R63" si="0">SUM(B59:Q59)</f>
        <v>0</v>
      </c>
      <c r="S59" s="72"/>
      <c r="T59" s="72"/>
      <c r="U59" s="72"/>
      <c r="V59" s="9"/>
      <c r="W59" s="76">
        <v>2</v>
      </c>
      <c r="X59" s="76"/>
      <c r="Y59" s="76"/>
      <c r="Z59" s="69">
        <f>570000*W59+430000+100000*(AA44)</f>
        <v>1570000</v>
      </c>
      <c r="AA59" s="70"/>
      <c r="AB59" s="70"/>
      <c r="AC59" s="71"/>
    </row>
    <row r="60" spans="1:29" ht="18" hidden="1" customHeight="1" thickBot="1" x14ac:dyDescent="0.25">
      <c r="A60" s="11">
        <v>3</v>
      </c>
      <c r="B60" s="68" t="str">
        <f>IF(C5="","",IF(C7="",0,ROUNDDOWN(C51*B57,0)))</f>
        <v/>
      </c>
      <c r="C60" s="68"/>
      <c r="D60" s="68"/>
      <c r="E60" s="68"/>
      <c r="F60" s="52" t="str">
        <f>IF(C5="","",IF(C7="",0,ROUNDDOWN(C51*F57,0)))</f>
        <v/>
      </c>
      <c r="G60" s="52"/>
      <c r="H60" s="52"/>
      <c r="I60" s="52"/>
      <c r="J60" s="72" t="str">
        <f>IF(C5="","",IF(OR(C7="",C7=C41),0,IF(C7="40歳から64歳の方",ROUNDDOWN(C51*J57,0))))</f>
        <v/>
      </c>
      <c r="K60" s="72"/>
      <c r="L60" s="72"/>
      <c r="M60" s="49"/>
      <c r="N60" s="72" t="str">
        <f>IF(C6="","",IF(C7="",0,ROUNDDOWN(C51*N57,0)))</f>
        <v/>
      </c>
      <c r="O60" s="72"/>
      <c r="P60" s="72"/>
      <c r="Q60" s="49"/>
      <c r="R60" s="86">
        <f t="shared" si="0"/>
        <v>0</v>
      </c>
      <c r="S60" s="72"/>
      <c r="T60" s="72"/>
      <c r="U60" s="72"/>
      <c r="V60" s="9"/>
      <c r="W60" s="76">
        <v>3</v>
      </c>
      <c r="X60" s="76"/>
      <c r="Y60" s="76"/>
      <c r="Z60" s="69">
        <f>570000*W60+430000+100000*(AA44)</f>
        <v>2140000</v>
      </c>
      <c r="AA60" s="70"/>
      <c r="AB60" s="70"/>
      <c r="AC60" s="71"/>
    </row>
    <row r="61" spans="1:29" ht="18" hidden="1" customHeight="1" thickBot="1" x14ac:dyDescent="0.25">
      <c r="A61" s="11">
        <v>4</v>
      </c>
      <c r="B61" s="68" t="str">
        <f>IF(C5="","",IF(C8="",0,ROUNDDOWN(C52*B57,0)))</f>
        <v/>
      </c>
      <c r="C61" s="68"/>
      <c r="D61" s="68"/>
      <c r="E61" s="68"/>
      <c r="F61" s="52" t="str">
        <f>IF(C5="","",IF(C8="",0,ROUNDDOWN(C52*F57,0)))</f>
        <v/>
      </c>
      <c r="G61" s="52"/>
      <c r="H61" s="52"/>
      <c r="I61" s="52"/>
      <c r="J61" s="72" t="str">
        <f>IF(C5="","",IF(OR(C8="",C8=C41),0,IF(C8="40歳から64歳の方",ROUNDDOWN(C52*J57,0))))</f>
        <v/>
      </c>
      <c r="K61" s="72"/>
      <c r="L61" s="72"/>
      <c r="M61" s="49"/>
      <c r="N61" s="72" t="str">
        <f>IF(C5="","",IF(C8="",0,ROUNDDOWN(C52*N57,0)))</f>
        <v/>
      </c>
      <c r="O61" s="72"/>
      <c r="P61" s="72"/>
      <c r="Q61" s="49"/>
      <c r="R61" s="86">
        <f t="shared" si="0"/>
        <v>0</v>
      </c>
      <c r="S61" s="72"/>
      <c r="T61" s="72"/>
      <c r="U61" s="72"/>
      <c r="V61" s="9"/>
      <c r="W61" s="76">
        <v>4</v>
      </c>
      <c r="X61" s="76"/>
      <c r="Y61" s="76"/>
      <c r="Z61" s="69">
        <f>570000*W61+430000+100000*(AA44)</f>
        <v>2710000</v>
      </c>
      <c r="AA61" s="70"/>
      <c r="AB61" s="70"/>
      <c r="AC61" s="71"/>
    </row>
    <row r="62" spans="1:29" ht="18" hidden="1" customHeight="1" thickBot="1" x14ac:dyDescent="0.25">
      <c r="A62" s="11">
        <v>5</v>
      </c>
      <c r="B62" s="68" t="str">
        <f>IF(C5="","",IF(C9="",0,ROUNDDOWN(C53*B57,0)))</f>
        <v/>
      </c>
      <c r="C62" s="68"/>
      <c r="D62" s="68"/>
      <c r="E62" s="68"/>
      <c r="F62" s="52" t="str">
        <f>IF(C5="","",IF(C9="",0,ROUNDDOWN(C53*F57,0)))</f>
        <v/>
      </c>
      <c r="G62" s="52"/>
      <c r="H62" s="52"/>
      <c r="I62" s="52"/>
      <c r="J62" s="72" t="str">
        <f>IF(C5="","",IF(OR(C9="",C9=C41),0,IF(C9="40歳から64歳の方",ROUNDDOWN(C53*J57,0))))</f>
        <v/>
      </c>
      <c r="K62" s="72"/>
      <c r="L62" s="72"/>
      <c r="M62" s="49"/>
      <c r="N62" s="72" t="str">
        <f>IF(C8="","",IF(C9="",0,ROUNDDOWN(C53*N57,0)))</f>
        <v/>
      </c>
      <c r="O62" s="72"/>
      <c r="P62" s="72"/>
      <c r="Q62" s="49"/>
      <c r="R62" s="86">
        <f t="shared" si="0"/>
        <v>0</v>
      </c>
      <c r="S62" s="72"/>
      <c r="T62" s="72"/>
      <c r="U62" s="72"/>
      <c r="V62" s="9"/>
      <c r="W62" s="76">
        <v>5</v>
      </c>
      <c r="X62" s="76"/>
      <c r="Y62" s="76"/>
      <c r="Z62" s="69">
        <f>570000*W62+430000+100000*(AA44)</f>
        <v>3280000</v>
      </c>
      <c r="AA62" s="70"/>
      <c r="AB62" s="70"/>
      <c r="AC62" s="71"/>
    </row>
    <row r="63" spans="1:29" ht="18" hidden="1" customHeight="1" thickBot="1" x14ac:dyDescent="0.25">
      <c r="A63" s="8" t="s">
        <v>11</v>
      </c>
      <c r="B63" s="84">
        <f>SUM(B58:E62)</f>
        <v>0</v>
      </c>
      <c r="C63" s="101"/>
      <c r="D63" s="101"/>
      <c r="E63" s="151"/>
      <c r="F63" s="84">
        <f>SUM(F58:I62)</f>
        <v>0</v>
      </c>
      <c r="G63" s="101"/>
      <c r="H63" s="101"/>
      <c r="I63" s="151"/>
      <c r="J63" s="84">
        <f>SUM(J58:M62)</f>
        <v>0</v>
      </c>
      <c r="K63" s="101"/>
      <c r="L63" s="101"/>
      <c r="M63" s="151"/>
      <c r="N63" s="84">
        <f>SUM(N58:Q62)</f>
        <v>0</v>
      </c>
      <c r="O63" s="101"/>
      <c r="P63" s="101"/>
      <c r="Q63" s="151"/>
      <c r="R63" s="152">
        <f t="shared" si="0"/>
        <v>0</v>
      </c>
      <c r="S63" s="153"/>
      <c r="T63" s="153"/>
      <c r="U63" s="154"/>
      <c r="V63" s="9"/>
      <c r="W63" s="9"/>
      <c r="X63" s="9"/>
      <c r="Y63" s="9"/>
      <c r="Z63" s="9"/>
      <c r="AA63" s="9"/>
      <c r="AB63" s="9"/>
      <c r="AC63" s="9"/>
    </row>
    <row r="64" spans="1:29" ht="18" hidden="1" customHeight="1" thickBot="1" x14ac:dyDescent="0.25">
      <c r="A64" s="8" t="s">
        <v>17</v>
      </c>
      <c r="B64" s="84">
        <f>ROUNDDOWN(B63,-2)</f>
        <v>0</v>
      </c>
      <c r="C64" s="50"/>
      <c r="D64" s="50"/>
      <c r="E64" s="51"/>
      <c r="F64" s="84">
        <f t="shared" ref="F64" si="1">ROUNDDOWN(F63,-2)</f>
        <v>0</v>
      </c>
      <c r="G64" s="50"/>
      <c r="H64" s="50"/>
      <c r="I64" s="51"/>
      <c r="J64" s="84">
        <f t="shared" ref="J64" si="2">ROUNDDOWN(J63,-2)</f>
        <v>0</v>
      </c>
      <c r="K64" s="50"/>
      <c r="L64" s="50"/>
      <c r="M64" s="85"/>
      <c r="N64" s="84">
        <f>ROUNDDOWN(N63,-2)</f>
        <v>0</v>
      </c>
      <c r="O64" s="50"/>
      <c r="P64" s="50"/>
      <c r="Q64" s="85"/>
      <c r="R64" s="46">
        <f>SUM(B64:Q64)</f>
        <v>0</v>
      </c>
      <c r="S64" s="47"/>
      <c r="T64" s="47"/>
      <c r="U64" s="48"/>
      <c r="V64" s="9"/>
      <c r="W64" s="12" t="s">
        <v>13</v>
      </c>
      <c r="X64" s="9"/>
      <c r="Y64" s="9"/>
      <c r="Z64" s="9"/>
      <c r="AA64" s="9"/>
      <c r="AB64" s="9"/>
      <c r="AC64" s="9"/>
    </row>
    <row r="65" spans="1:29" ht="18" hidden="1" customHeight="1" thickBot="1" x14ac:dyDescent="0.25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41" t="s">
        <v>14</v>
      </c>
      <c r="X65" s="41"/>
      <c r="Y65" s="41"/>
      <c r="Z65" s="42" t="s">
        <v>15</v>
      </c>
      <c r="AA65" s="43"/>
      <c r="AB65" s="43"/>
      <c r="AC65" s="44"/>
    </row>
    <row r="66" spans="1:29" ht="18" hidden="1" customHeight="1" thickBot="1" x14ac:dyDescent="0.25">
      <c r="A66" s="23" t="s">
        <v>20</v>
      </c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76">
        <v>1</v>
      </c>
      <c r="X66" s="76"/>
      <c r="Y66" s="76"/>
      <c r="Z66" s="69">
        <f>310000*(W66)+430000+100000*(AA44)</f>
        <v>740000</v>
      </c>
      <c r="AA66" s="70"/>
      <c r="AB66" s="70"/>
      <c r="AC66" s="71"/>
    </row>
    <row r="67" spans="1:29" ht="18" hidden="1" customHeight="1" thickBot="1" x14ac:dyDescent="0.25">
      <c r="A67" s="8"/>
      <c r="B67" s="54" t="s">
        <v>3</v>
      </c>
      <c r="C67" s="54"/>
      <c r="D67" s="54"/>
      <c r="E67" s="54"/>
      <c r="F67" s="54" t="s">
        <v>4</v>
      </c>
      <c r="G67" s="54"/>
      <c r="H67" s="54"/>
      <c r="I67" s="54"/>
      <c r="J67" s="54" t="s">
        <v>5</v>
      </c>
      <c r="K67" s="54"/>
      <c r="L67" s="54"/>
      <c r="M67" s="55"/>
      <c r="N67" s="54" t="s">
        <v>72</v>
      </c>
      <c r="O67" s="54"/>
      <c r="P67" s="54"/>
      <c r="Q67" s="55"/>
      <c r="R67" s="49" t="s">
        <v>21</v>
      </c>
      <c r="S67" s="50"/>
      <c r="T67" s="50"/>
      <c r="U67" s="51"/>
      <c r="V67" s="9"/>
      <c r="W67" s="76">
        <v>2</v>
      </c>
      <c r="X67" s="76"/>
      <c r="Y67" s="76"/>
      <c r="Z67" s="69">
        <f>310000*(W67)+430000+100000*(AA44)</f>
        <v>1050000</v>
      </c>
      <c r="AA67" s="70"/>
      <c r="AB67" s="70"/>
      <c r="AC67" s="71"/>
    </row>
    <row r="68" spans="1:29" ht="18" hidden="1" customHeight="1" thickBot="1" x14ac:dyDescent="0.25">
      <c r="A68" s="10" t="s">
        <v>16</v>
      </c>
      <c r="B68" s="56">
        <v>27500</v>
      </c>
      <c r="C68" s="57"/>
      <c r="D68" s="57"/>
      <c r="E68" s="58"/>
      <c r="F68" s="56">
        <v>11000</v>
      </c>
      <c r="G68" s="57"/>
      <c r="H68" s="57"/>
      <c r="I68" s="58"/>
      <c r="J68" s="56">
        <v>11000</v>
      </c>
      <c r="K68" s="57"/>
      <c r="L68" s="57"/>
      <c r="M68" s="58"/>
      <c r="N68" s="56">
        <v>1000</v>
      </c>
      <c r="O68" s="57"/>
      <c r="P68" s="57"/>
      <c r="Q68" s="58"/>
      <c r="R68" s="89">
        <f>SUM(B68:Q68)</f>
        <v>50500</v>
      </c>
      <c r="S68" s="50"/>
      <c r="T68" s="50"/>
      <c r="U68" s="51"/>
      <c r="V68" s="13"/>
      <c r="W68" s="76">
        <v>3</v>
      </c>
      <c r="X68" s="76"/>
      <c r="Y68" s="76"/>
      <c r="Z68" s="69">
        <f>310000*(W68)+430000+100000*(AA44)</f>
        <v>1360000</v>
      </c>
      <c r="AA68" s="70"/>
      <c r="AB68" s="70"/>
      <c r="AC68" s="71"/>
    </row>
    <row r="69" spans="1:29" ht="18" hidden="1" customHeight="1" thickBot="1" x14ac:dyDescent="0.25">
      <c r="A69" s="14" t="s">
        <v>24</v>
      </c>
      <c r="B69" s="59">
        <f>B68*0.3</f>
        <v>8250</v>
      </c>
      <c r="C69" s="60"/>
      <c r="D69" s="60"/>
      <c r="E69" s="61"/>
      <c r="F69" s="59">
        <f t="shared" ref="F69" si="3">F68*0.3</f>
        <v>3300</v>
      </c>
      <c r="G69" s="60"/>
      <c r="H69" s="60"/>
      <c r="I69" s="61"/>
      <c r="J69" s="59">
        <f t="shared" ref="J69" si="4">J68*0.3</f>
        <v>3300</v>
      </c>
      <c r="K69" s="60"/>
      <c r="L69" s="60"/>
      <c r="M69" s="61"/>
      <c r="N69" s="59">
        <f t="shared" ref="N69" si="5">N68*0.3</f>
        <v>300</v>
      </c>
      <c r="O69" s="60"/>
      <c r="P69" s="60"/>
      <c r="Q69" s="61"/>
      <c r="R69" s="45">
        <f>SUM(B69:Q69)</f>
        <v>15150</v>
      </c>
      <c r="S69" s="45"/>
      <c r="T69" s="45"/>
      <c r="U69" s="45"/>
      <c r="V69" s="15"/>
      <c r="W69" s="76">
        <v>4</v>
      </c>
      <c r="X69" s="76"/>
      <c r="Y69" s="76"/>
      <c r="Z69" s="69">
        <f>310000*(W69)+430000+100000*(AA44)</f>
        <v>1670000</v>
      </c>
      <c r="AA69" s="70"/>
      <c r="AB69" s="70"/>
      <c r="AC69" s="71"/>
    </row>
    <row r="70" spans="1:29" ht="18" hidden="1" customHeight="1" thickBot="1" x14ac:dyDescent="0.25">
      <c r="A70" s="14" t="s">
        <v>25</v>
      </c>
      <c r="B70" s="62">
        <f>B68*0.5</f>
        <v>13750</v>
      </c>
      <c r="C70" s="63"/>
      <c r="D70" s="63"/>
      <c r="E70" s="64"/>
      <c r="F70" s="62">
        <f t="shared" ref="F70" si="6">F68*0.5</f>
        <v>5500</v>
      </c>
      <c r="G70" s="63"/>
      <c r="H70" s="63"/>
      <c r="I70" s="64"/>
      <c r="J70" s="62">
        <f t="shared" ref="J70" si="7">J68*0.5</f>
        <v>5500</v>
      </c>
      <c r="K70" s="63"/>
      <c r="L70" s="63"/>
      <c r="M70" s="64"/>
      <c r="N70" s="62">
        <f t="shared" ref="N70" si="8">N68*0.5</f>
        <v>500</v>
      </c>
      <c r="O70" s="63"/>
      <c r="P70" s="63"/>
      <c r="Q70" s="64"/>
      <c r="R70" s="45">
        <f>SUM(B70:Q70)</f>
        <v>25250</v>
      </c>
      <c r="S70" s="45"/>
      <c r="T70" s="45"/>
      <c r="U70" s="45"/>
      <c r="V70" s="15"/>
      <c r="W70" s="76">
        <v>5</v>
      </c>
      <c r="X70" s="76"/>
      <c r="Y70" s="76"/>
      <c r="Z70" s="69">
        <f>310000*(W70)+430000+100000*(AA44)</f>
        <v>1980000</v>
      </c>
      <c r="AA70" s="70"/>
      <c r="AB70" s="70"/>
      <c r="AC70" s="71"/>
    </row>
    <row r="71" spans="1:29" ht="18" hidden="1" customHeight="1" thickBot="1" x14ac:dyDescent="0.25">
      <c r="A71" s="16" t="s">
        <v>26</v>
      </c>
      <c r="B71" s="65">
        <f>B68*0.8</f>
        <v>22000</v>
      </c>
      <c r="C71" s="66"/>
      <c r="D71" s="66"/>
      <c r="E71" s="67"/>
      <c r="F71" s="65">
        <f t="shared" ref="F71" si="9">F68*0.8</f>
        <v>8800</v>
      </c>
      <c r="G71" s="66"/>
      <c r="H71" s="66"/>
      <c r="I71" s="67"/>
      <c r="J71" s="65">
        <f t="shared" ref="J71" si="10">J68*0.8</f>
        <v>8800</v>
      </c>
      <c r="K71" s="66"/>
      <c r="L71" s="66"/>
      <c r="M71" s="67"/>
      <c r="N71" s="65">
        <f t="shared" ref="N71" si="11">N68*0.8</f>
        <v>800</v>
      </c>
      <c r="O71" s="66"/>
      <c r="P71" s="66"/>
      <c r="Q71" s="67"/>
      <c r="R71" s="77">
        <f>SUM(B71:Q71)</f>
        <v>40400</v>
      </c>
      <c r="S71" s="77"/>
      <c r="T71" s="77"/>
      <c r="U71" s="77"/>
      <c r="V71" s="15"/>
      <c r="W71" s="9"/>
      <c r="X71" s="9"/>
      <c r="Y71" s="9"/>
      <c r="Z71" s="9"/>
      <c r="AA71" s="9"/>
      <c r="AB71" s="9"/>
      <c r="AC71" s="9"/>
    </row>
    <row r="72" spans="1:29" ht="18.75" hidden="1" customHeight="1" thickTop="1" thickBot="1" x14ac:dyDescent="0.25">
      <c r="A72" s="17">
        <v>1</v>
      </c>
      <c r="B72" s="68">
        <f>IF(OR(C5="",C5=C38),0,IF(V44="7割軽減",B69,IF(V44="5割軽減",B70,IF(V44="2割軽減",B71,B68))))</f>
        <v>0</v>
      </c>
      <c r="C72" s="68"/>
      <c r="D72" s="68"/>
      <c r="E72" s="68"/>
      <c r="F72" s="68">
        <f>IF(OR(C5="",C5=C38),0,IF(V44="7割軽減",F69,IF(V44="5割軽減",F70,IF(V44="2割軽減",F71,F68))))</f>
        <v>0</v>
      </c>
      <c r="G72" s="68"/>
      <c r="H72" s="68"/>
      <c r="I72" s="68"/>
      <c r="J72" s="68">
        <f>IF(OR(C5="",C5=C38),0,IF(AND(V44="7割軽減",C5=C36),J69,IF(AND(V44="5割軽減",C5=C36),J70,IF(AND(V44="2割軽減",C5=C36),J71,IF(AND(V44="非該当",C5=C36),J68)))))</f>
        <v>0</v>
      </c>
      <c r="K72" s="68"/>
      <c r="L72" s="68"/>
      <c r="M72" s="68"/>
      <c r="N72" s="68">
        <f>IF(OR(C5="",C5=C38),0,IF(AND(V44="7割軽減",OR(C5=C36,C5=C37)),N69,IF(AND(V44="5割軽減",OR(C5=C36,C5=C37)),N70,IF(AND(V44="2割軽減",OR(C5=C36,C5=C37)),N71,IF(AND(V44="非該当",OR(C5=C36,C5=C37)),N68)))))</f>
        <v>0</v>
      </c>
      <c r="O72" s="68"/>
      <c r="P72" s="68"/>
      <c r="Q72" s="68"/>
      <c r="R72" s="83">
        <f>SUM(B72:Q72)</f>
        <v>0</v>
      </c>
      <c r="S72" s="78"/>
      <c r="T72" s="78"/>
      <c r="U72" s="78"/>
      <c r="V72" s="9"/>
      <c r="W72" s="12" t="s">
        <v>31</v>
      </c>
      <c r="X72" s="9"/>
      <c r="Y72" s="9"/>
      <c r="Z72" s="9"/>
      <c r="AA72" s="9"/>
      <c r="AB72" s="9"/>
      <c r="AC72" s="9"/>
    </row>
    <row r="73" spans="1:29" ht="18" hidden="1" customHeight="1" thickBot="1" x14ac:dyDescent="0.25">
      <c r="A73" s="11">
        <v>2</v>
      </c>
      <c r="B73" s="68" t="str">
        <f>IF(C5="","",IF(C6="",0,IF(V44="7割軽減",B69,IF(V44="5割軽減",B70,IF(V44="2割軽減",B71,B68)))))</f>
        <v/>
      </c>
      <c r="C73" s="68"/>
      <c r="D73" s="68"/>
      <c r="E73" s="68"/>
      <c r="F73" s="68" t="str">
        <f>IF(C5="","",IF(C6="",0,IF(V44="7割軽減",F69,IF(V44="5割軽減",F70,IF(V44="2割軽減",F71,F68)))))</f>
        <v/>
      </c>
      <c r="G73" s="68"/>
      <c r="H73" s="68"/>
      <c r="I73" s="68"/>
      <c r="J73" s="72" t="str">
        <f>IF(C5="","",IF(OR(C6="",C6=C41),0,IF(AND(C6="40歳から64歳の方",$V$44="7割軽減"),$J$69,IF(AND(C6="40歳から64歳の方",$V$44="5割軽減"),$J$70,IF(AND(C6="40歳から64歳の方",$V$44="2割軽減"),$J$71,IF(C6="40歳から64歳の方",$J$68))))))</f>
        <v/>
      </c>
      <c r="K73" s="72"/>
      <c r="L73" s="72"/>
      <c r="M73" s="49"/>
      <c r="N73" s="49" t="str">
        <f>IF(C6="","",IF(OR(C6="",C6=$C$42),0,IF(AND(OR(C6=$C$40,C6=$C$41),$V$44="7割軽減"),$N$69,IF(AND(OR(C6=$C$40,C6=$C$41),$V$44="5割軽減"),$N$70,IF(AND(OR(C6=$C$40,C6=$C$41),$V$44="2割軽減"),$N$71,IF(OR(C6=$C$40,C6=$C$41),$N$68))))))</f>
        <v/>
      </c>
      <c r="O73" s="50"/>
      <c r="P73" s="50"/>
      <c r="Q73" s="51"/>
      <c r="R73" s="83">
        <f t="shared" ref="R73:R76" si="12">SUM(B73:Q73)</f>
        <v>0</v>
      </c>
      <c r="S73" s="78"/>
      <c r="T73" s="78"/>
      <c r="U73" s="78"/>
      <c r="V73" s="9"/>
      <c r="W73" s="41" t="s">
        <v>14</v>
      </c>
      <c r="X73" s="41"/>
      <c r="Y73" s="41"/>
      <c r="Z73" s="42" t="s">
        <v>15</v>
      </c>
      <c r="AA73" s="43"/>
      <c r="AB73" s="43"/>
      <c r="AC73" s="44"/>
    </row>
    <row r="74" spans="1:29" ht="18" hidden="1" customHeight="1" thickBot="1" x14ac:dyDescent="0.25">
      <c r="A74" s="11">
        <v>3</v>
      </c>
      <c r="B74" s="80" t="str">
        <f>IF(C5="","",IF(C7="",0,IF(V44="7割軽減",B69,IF(V44="5割軽減",B70,IF(V44="2割軽減",B71,B68)))))</f>
        <v/>
      </c>
      <c r="C74" s="81"/>
      <c r="D74" s="81"/>
      <c r="E74" s="82"/>
      <c r="F74" s="68" t="str">
        <f>IF(C5="","",IF(C7="",0,IF(V44="7割軽減",F69,IF(V44="5割軽減",F70,IF(V44="2割軽減",F71,F68)))))</f>
        <v/>
      </c>
      <c r="G74" s="68"/>
      <c r="H74" s="68"/>
      <c r="I74" s="68"/>
      <c r="J74" s="72" t="str">
        <f>IF(C5="","",IF(OR(C7="",C7=C41),0,IF(AND(C7="40歳から64歳の方",$V$44="7割軽減"),$J$69,IF(AND(C7="40歳から64歳の方",$V$44="5割軽減"),$J$70,IF(AND(C7="40歳から64歳の方",$V$44="2割軽減"),$J$71,IF(C7="40歳から64歳の方",$J$68))))))</f>
        <v/>
      </c>
      <c r="K74" s="72"/>
      <c r="L74" s="72"/>
      <c r="M74" s="49"/>
      <c r="N74" s="49" t="str">
        <f t="shared" ref="N74:N76" si="13">IF(C7="","",IF(OR(C7="",C7=$C$42),0,IF(AND(OR(C7=$C$40,C7=$C$41),$V$44="7割軽減"),$N$69,IF(AND(OR(C7=$C$40,C7=$C$41),$V$44="5割軽減"),$N$70,IF(AND(OR(C7=$C$40,C7=$C$41),$V$44="2割軽減"),$N$71,IF(OR(C7=$C$40,C7=$C$41),$N$68))))))</f>
        <v/>
      </c>
      <c r="O74" s="50"/>
      <c r="P74" s="50"/>
      <c r="Q74" s="51"/>
      <c r="R74" s="83">
        <f t="shared" si="12"/>
        <v>0</v>
      </c>
      <c r="S74" s="78"/>
      <c r="T74" s="78"/>
      <c r="U74" s="78"/>
      <c r="V74" s="9"/>
      <c r="W74" s="41" t="s">
        <v>32</v>
      </c>
      <c r="X74" s="41"/>
      <c r="Y74" s="41"/>
      <c r="Z74" s="69">
        <f>IF(H11="",430000,430000+100000*AA44)</f>
        <v>430000</v>
      </c>
      <c r="AA74" s="70"/>
      <c r="AB74" s="70"/>
      <c r="AC74" s="71"/>
    </row>
    <row r="75" spans="1:29" ht="17.25" hidden="1" customHeight="1" x14ac:dyDescent="0.2">
      <c r="A75" s="11">
        <v>4</v>
      </c>
      <c r="B75" s="80" t="str">
        <f>IF(C5="","",IF(C8="",0,IF(V44="7割軽減",B69,IF(V44="5割軽減",B70,IF(V44="2割軽減",B71,B68)))))</f>
        <v/>
      </c>
      <c r="C75" s="81"/>
      <c r="D75" s="81"/>
      <c r="E75" s="82"/>
      <c r="F75" s="68" t="str">
        <f>IF(C5="","",IF(C8="",0,IF(V44="7割軽減",F69,IF(V44="5割軽減",F70,IF(V44="2割軽減",F71,F68)))))</f>
        <v/>
      </c>
      <c r="G75" s="68"/>
      <c r="H75" s="68"/>
      <c r="I75" s="68"/>
      <c r="J75" s="49" t="str">
        <f>IF(C5="","",IF(OR(C8="",C8="40歳から64歳以外の方"),0,IF(AND(C8="40歳から64歳の方",V44="7割軽減"),J69,IF(AND(C8="40歳から64歳の方",V44="5割軽減"),J70,IF(AND(C8="40歳から64歳の方",V44="2割軽減"),J71,IF(C8="40歳から64歳の方",J68))))))</f>
        <v/>
      </c>
      <c r="K75" s="50"/>
      <c r="L75" s="50"/>
      <c r="M75" s="51"/>
      <c r="N75" s="49" t="str">
        <f t="shared" si="13"/>
        <v/>
      </c>
      <c r="O75" s="50"/>
      <c r="P75" s="50"/>
      <c r="Q75" s="51"/>
      <c r="R75" s="83">
        <f t="shared" si="12"/>
        <v>0</v>
      </c>
      <c r="S75" s="78"/>
      <c r="T75" s="78"/>
      <c r="U75" s="78"/>
      <c r="V75" s="9"/>
      <c r="W75" s="9"/>
      <c r="X75" s="9"/>
      <c r="Y75" s="9"/>
      <c r="Z75" s="9"/>
      <c r="AA75" s="9"/>
      <c r="AB75" s="9"/>
      <c r="AC75" s="9"/>
    </row>
    <row r="76" spans="1:29" ht="18" hidden="1" customHeight="1" thickBot="1" x14ac:dyDescent="0.25">
      <c r="A76" s="21">
        <v>5</v>
      </c>
      <c r="B76" s="90" t="str">
        <f>IF(C5="","",IF(C9="",0,IF(V44="7割軽減",B69,IF(V44="5割軽減",B70,IF(V44="2割軽減",B71,B68)))))</f>
        <v/>
      </c>
      <c r="C76" s="91"/>
      <c r="D76" s="91"/>
      <c r="E76" s="92"/>
      <c r="F76" s="93" t="str">
        <f>IF(C5="","",IF(C9="",0,IF(V44="7割軽減",F69,IF(V44="5割軽減",F70,IF(V44="2割軽減",F71,F68)))))</f>
        <v/>
      </c>
      <c r="G76" s="93"/>
      <c r="H76" s="93"/>
      <c r="I76" s="93"/>
      <c r="J76" s="94" t="str">
        <f>IF(C5="","",IF(OR(C9="",C9="40歳から64歳以外の方"),0,IF(AND(C9="40歳から64歳の方",V44="7割軽減"),J69,IF(AND(C9="40歳から64歳の方",V44="5割軽減"),J70,IF(AND(C9="40歳から64歳の方",V44="2割軽減"),J71,IF(C9="40歳から64歳の方",J68))))))</f>
        <v/>
      </c>
      <c r="K76" s="95"/>
      <c r="L76" s="95"/>
      <c r="M76" s="96"/>
      <c r="N76" s="49" t="str">
        <f t="shared" si="13"/>
        <v/>
      </c>
      <c r="O76" s="50"/>
      <c r="P76" s="50"/>
      <c r="Q76" s="51"/>
      <c r="R76" s="83">
        <f t="shared" si="12"/>
        <v>0</v>
      </c>
      <c r="S76" s="78"/>
      <c r="T76" s="78"/>
      <c r="U76" s="78"/>
      <c r="V76" s="9"/>
      <c r="W76" s="9"/>
      <c r="X76" s="9"/>
      <c r="Y76" s="9"/>
      <c r="Z76" s="9"/>
      <c r="AA76" s="9"/>
      <c r="AB76" s="9"/>
      <c r="AC76" s="9"/>
    </row>
    <row r="77" spans="1:29" ht="18" hidden="1" customHeight="1" thickBot="1" x14ac:dyDescent="0.25">
      <c r="A77" s="22" t="s">
        <v>6</v>
      </c>
      <c r="B77" s="97">
        <f>SUM(B72:E76)</f>
        <v>0</v>
      </c>
      <c r="C77" s="98"/>
      <c r="D77" s="98"/>
      <c r="E77" s="98"/>
      <c r="F77" s="98">
        <f t="shared" ref="F77" si="14">SUM(F72:I76)</f>
        <v>0</v>
      </c>
      <c r="G77" s="98"/>
      <c r="H77" s="98"/>
      <c r="I77" s="98"/>
      <c r="J77" s="98">
        <f>SUM(J72:M76)</f>
        <v>0</v>
      </c>
      <c r="K77" s="98"/>
      <c r="L77" s="98"/>
      <c r="M77" s="99"/>
      <c r="N77" s="98">
        <f>SUM(N72:Q76)</f>
        <v>0</v>
      </c>
      <c r="O77" s="98"/>
      <c r="P77" s="98"/>
      <c r="Q77" s="99"/>
      <c r="R77" s="97">
        <f>SUM(R72:U76)</f>
        <v>0</v>
      </c>
      <c r="S77" s="98"/>
      <c r="T77" s="98"/>
      <c r="U77" s="100"/>
      <c r="V77" s="9"/>
      <c r="W77" s="9"/>
      <c r="X77" s="9"/>
      <c r="Y77" s="9"/>
      <c r="Z77" s="9"/>
      <c r="AA77" s="9"/>
      <c r="AB77" s="9"/>
      <c r="AC77" s="9"/>
    </row>
    <row r="78" spans="1:29" ht="17.25" hidden="1" customHeight="1" x14ac:dyDescent="0.2"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15"/>
      <c r="T78" s="9"/>
      <c r="U78" s="9"/>
      <c r="V78" s="9"/>
      <c r="W78" s="9"/>
      <c r="X78" s="9"/>
      <c r="Y78" s="9"/>
      <c r="Z78" s="9"/>
      <c r="AA78" s="9"/>
      <c r="AB78" s="9"/>
      <c r="AC78" s="9"/>
    </row>
    <row r="79" spans="1:29" ht="17.25" hidden="1" customHeight="1" x14ac:dyDescent="0.2">
      <c r="A79" s="23" t="s">
        <v>23</v>
      </c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</row>
    <row r="80" spans="1:29" ht="18" hidden="1" customHeight="1" thickBot="1" x14ac:dyDescent="0.25">
      <c r="A80" s="8"/>
      <c r="B80" s="54" t="s">
        <v>3</v>
      </c>
      <c r="C80" s="54"/>
      <c r="D80" s="54"/>
      <c r="E80" s="54"/>
      <c r="F80" s="54" t="s">
        <v>4</v>
      </c>
      <c r="G80" s="54"/>
      <c r="H80" s="54"/>
      <c r="I80" s="54"/>
      <c r="J80" s="54" t="s">
        <v>5</v>
      </c>
      <c r="K80" s="54"/>
      <c r="L80" s="54"/>
      <c r="M80" s="55"/>
      <c r="N80" s="54" t="s">
        <v>72</v>
      </c>
      <c r="O80" s="54"/>
      <c r="P80" s="54"/>
      <c r="Q80" s="55"/>
      <c r="R80" s="49" t="s">
        <v>21</v>
      </c>
      <c r="S80" s="50"/>
      <c r="T80" s="50"/>
      <c r="U80" s="51"/>
      <c r="V80" s="9"/>
      <c r="Y80" s="9"/>
      <c r="Z80" s="9"/>
      <c r="AA80" s="9"/>
      <c r="AB80" s="9"/>
      <c r="AC80" s="9"/>
    </row>
    <row r="81" spans="1:29" ht="18" hidden="1" customHeight="1" thickBot="1" x14ac:dyDescent="0.25">
      <c r="A81" s="10" t="s">
        <v>16</v>
      </c>
      <c r="B81" s="69">
        <v>28000</v>
      </c>
      <c r="C81" s="70"/>
      <c r="D81" s="70"/>
      <c r="E81" s="71"/>
      <c r="F81" s="69">
        <v>10000</v>
      </c>
      <c r="G81" s="70"/>
      <c r="H81" s="70"/>
      <c r="I81" s="71"/>
      <c r="J81" s="69">
        <v>8500</v>
      </c>
      <c r="K81" s="70"/>
      <c r="L81" s="70"/>
      <c r="M81" s="71"/>
      <c r="N81" s="69">
        <v>1000</v>
      </c>
      <c r="O81" s="70"/>
      <c r="P81" s="70"/>
      <c r="Q81" s="71"/>
      <c r="R81" s="89">
        <f>SUM(B81:Q81)</f>
        <v>47500</v>
      </c>
      <c r="S81" s="50"/>
      <c r="T81" s="50"/>
      <c r="U81" s="51"/>
      <c r="V81" s="9"/>
      <c r="Y81" s="9"/>
      <c r="Z81" s="9"/>
      <c r="AA81" s="9"/>
      <c r="AB81" s="9"/>
      <c r="AC81" s="9"/>
    </row>
    <row r="82" spans="1:29" ht="17.25" hidden="1" customHeight="1" x14ac:dyDescent="0.2">
      <c r="A82" s="14" t="s">
        <v>24</v>
      </c>
      <c r="B82" s="88">
        <f>B81*0.3</f>
        <v>8400</v>
      </c>
      <c r="C82" s="88"/>
      <c r="D82" s="88"/>
      <c r="E82" s="88"/>
      <c r="F82" s="88">
        <f t="shared" ref="F82" si="15">F81*0.3</f>
        <v>3000</v>
      </c>
      <c r="G82" s="88"/>
      <c r="H82" s="88"/>
      <c r="I82" s="88"/>
      <c r="J82" s="88">
        <f t="shared" ref="J82" si="16">J81*0.3</f>
        <v>2550</v>
      </c>
      <c r="K82" s="88"/>
      <c r="L82" s="88"/>
      <c r="M82" s="88"/>
      <c r="N82" s="88">
        <f t="shared" ref="N82" si="17">N81*0.3</f>
        <v>300</v>
      </c>
      <c r="O82" s="88"/>
      <c r="P82" s="88"/>
      <c r="Q82" s="88"/>
      <c r="R82" s="45">
        <f>SUM(B82:Q82)</f>
        <v>14250</v>
      </c>
      <c r="S82" s="45"/>
      <c r="T82" s="45"/>
      <c r="U82" s="45"/>
      <c r="V82" s="9"/>
      <c r="X82" s="9"/>
      <c r="Y82" s="9"/>
      <c r="Z82" s="9"/>
      <c r="AA82" s="9"/>
      <c r="AB82" s="9"/>
      <c r="AC82" s="9"/>
    </row>
    <row r="83" spans="1:29" ht="17.25" hidden="1" customHeight="1" x14ac:dyDescent="0.2">
      <c r="A83" s="14" t="s">
        <v>25</v>
      </c>
      <c r="B83" s="52">
        <f>B81*0.5</f>
        <v>14000</v>
      </c>
      <c r="C83" s="52"/>
      <c r="D83" s="52"/>
      <c r="E83" s="52"/>
      <c r="F83" s="52">
        <f>F81*0.5</f>
        <v>5000</v>
      </c>
      <c r="G83" s="52"/>
      <c r="H83" s="52"/>
      <c r="I83" s="52"/>
      <c r="J83" s="52">
        <f t="shared" ref="J83" si="18">J81*0.5</f>
        <v>4250</v>
      </c>
      <c r="K83" s="52"/>
      <c r="L83" s="52"/>
      <c r="M83" s="52"/>
      <c r="N83" s="52">
        <f t="shared" ref="N83" si="19">N81*0.5</f>
        <v>500</v>
      </c>
      <c r="O83" s="52"/>
      <c r="P83" s="52"/>
      <c r="Q83" s="52"/>
      <c r="R83" s="45">
        <f>SUM(B83:Q83)</f>
        <v>23750</v>
      </c>
      <c r="S83" s="45"/>
      <c r="T83" s="45"/>
      <c r="U83" s="45"/>
      <c r="V83" s="9"/>
      <c r="W83" s="72" t="s">
        <v>46</v>
      </c>
      <c r="X83" s="72"/>
      <c r="Y83" s="72"/>
      <c r="Z83" s="9" t="s">
        <v>74</v>
      </c>
      <c r="AA83" s="9"/>
      <c r="AB83" s="9"/>
      <c r="AC83" s="9"/>
    </row>
    <row r="84" spans="1:29" ht="18" hidden="1" customHeight="1" thickBot="1" x14ac:dyDescent="0.25">
      <c r="A84" s="18" t="s">
        <v>26</v>
      </c>
      <c r="B84" s="53">
        <f>B81*0.8</f>
        <v>22400</v>
      </c>
      <c r="C84" s="53"/>
      <c r="D84" s="53"/>
      <c r="E84" s="53"/>
      <c r="F84" s="53">
        <f>F81*0.8</f>
        <v>8000</v>
      </c>
      <c r="G84" s="53"/>
      <c r="H84" s="53"/>
      <c r="I84" s="53"/>
      <c r="J84" s="53">
        <f>J81*0.8</f>
        <v>6800</v>
      </c>
      <c r="K84" s="53"/>
      <c r="L84" s="53"/>
      <c r="M84" s="53"/>
      <c r="N84" s="53">
        <f>N81*0.8</f>
        <v>800</v>
      </c>
      <c r="O84" s="53"/>
      <c r="P84" s="53"/>
      <c r="Q84" s="53"/>
      <c r="R84" s="87">
        <f>SUM(B84:Q84)</f>
        <v>38000</v>
      </c>
      <c r="S84" s="87"/>
      <c r="T84" s="87"/>
      <c r="U84" s="87"/>
      <c r="V84" s="9"/>
      <c r="W84" s="8" t="s">
        <v>43</v>
      </c>
      <c r="X84" s="8" t="s">
        <v>44</v>
      </c>
      <c r="Y84" s="8" t="s">
        <v>45</v>
      </c>
      <c r="Z84" s="9" t="s">
        <v>43</v>
      </c>
      <c r="AA84" s="9"/>
      <c r="AB84" s="9"/>
      <c r="AC84" s="9"/>
    </row>
    <row r="85" spans="1:29" ht="18" hidden="1" customHeight="1" thickBot="1" x14ac:dyDescent="0.25">
      <c r="A85" s="19" t="s">
        <v>28</v>
      </c>
      <c r="B85" s="105">
        <f>IF(AND(OR(C5=C38,C5=""),C6="",C7="",C8="",C9=""),0,IF(V44="2割軽減",B84,IF(V44="5割軽減",B83,IF(V44="7割軽減",B82,B81))))</f>
        <v>0</v>
      </c>
      <c r="C85" s="105"/>
      <c r="D85" s="105"/>
      <c r="E85" s="105"/>
      <c r="F85" s="105">
        <f>IF(AND(OR(C5=C38,C5=""),C6="",C7="",C8="",C9=""),0,IF(V44="2割軽減",F84,IF(V44="5割軽減",F83,IF(V44="7割軽減",F82,F81))))</f>
        <v>0</v>
      </c>
      <c r="G85" s="105"/>
      <c r="H85" s="105"/>
      <c r="I85" s="105"/>
      <c r="J85" s="105">
        <f>IF(Y85=0,0,IF(V44="2割軽減",J84,IF(V44="5割軽減",J83,IF(V44="7割軽減",J82,J81))))</f>
        <v>0</v>
      </c>
      <c r="K85" s="105"/>
      <c r="L85" s="105"/>
      <c r="M85" s="105"/>
      <c r="N85" s="105">
        <f>IF(AND(OR(C5=C38,C5=""),C6="",C7="",C8="",C9=""),0,IF(V44="2割軽減",N84,IF(V44="5割軽減",N83,IF(V44="7割軽減",N82,N81))))</f>
        <v>0</v>
      </c>
      <c r="O85" s="105"/>
      <c r="P85" s="105"/>
      <c r="Q85" s="105"/>
      <c r="R85" s="98">
        <f>IF(C5="",0,SUM(B85:Q85))</f>
        <v>0</v>
      </c>
      <c r="S85" s="98"/>
      <c r="T85" s="98"/>
      <c r="U85" s="100"/>
      <c r="V85" s="9"/>
      <c r="W85" s="8">
        <f>COUNTIF(C5,C36)</f>
        <v>0</v>
      </c>
      <c r="X85" s="8">
        <f>COUNTIF(C6:L9,C40)</f>
        <v>0</v>
      </c>
      <c r="Y85" s="8">
        <f>SUM(W85:X85)</f>
        <v>0</v>
      </c>
      <c r="Z85" s="9">
        <f>COUNTIF(C5,C39)</f>
        <v>0</v>
      </c>
      <c r="AA85" s="9"/>
      <c r="AB85" s="9"/>
      <c r="AC85" s="9"/>
    </row>
    <row r="86" spans="1:29" ht="17.25" hidden="1" customHeight="1" x14ac:dyDescent="0.2"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</row>
    <row r="87" spans="1:29" ht="18" hidden="1" customHeight="1" thickBot="1" x14ac:dyDescent="0.25">
      <c r="A87" s="23" t="s">
        <v>29</v>
      </c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</row>
    <row r="88" spans="1:29" ht="18" hidden="1" customHeight="1" thickBot="1" x14ac:dyDescent="0.25">
      <c r="A88" s="20" t="s">
        <v>27</v>
      </c>
      <c r="B88" s="69">
        <v>670000</v>
      </c>
      <c r="C88" s="43"/>
      <c r="D88" s="43"/>
      <c r="E88" s="44"/>
      <c r="F88" s="70">
        <v>260000</v>
      </c>
      <c r="G88" s="43"/>
      <c r="H88" s="43"/>
      <c r="I88" s="43"/>
      <c r="J88" s="69">
        <v>170000</v>
      </c>
      <c r="K88" s="43"/>
      <c r="L88" s="43"/>
      <c r="M88" s="44"/>
      <c r="N88" s="69">
        <v>30000</v>
      </c>
      <c r="O88" s="43"/>
      <c r="P88" s="43"/>
      <c r="Q88" s="44"/>
      <c r="R88" s="101">
        <f>SUM(B88:Q88)</f>
        <v>1130000</v>
      </c>
      <c r="S88" s="50"/>
      <c r="T88" s="50"/>
      <c r="U88" s="51"/>
      <c r="V88" s="9"/>
      <c r="W88" s="9"/>
      <c r="X88" s="9"/>
      <c r="Y88" s="9"/>
      <c r="Z88" s="9"/>
      <c r="AA88" s="9"/>
      <c r="AB88" s="9"/>
      <c r="AC88" s="9"/>
    </row>
    <row r="89" spans="1:29" ht="17.25" hidden="1" customHeight="1" x14ac:dyDescent="0.2">
      <c r="A89" s="8" t="s">
        <v>28</v>
      </c>
      <c r="B89" s="102">
        <f>IF(B64+B77+B85&lt;B88,B64+B77+B85,B88)</f>
        <v>0</v>
      </c>
      <c r="C89" s="103"/>
      <c r="D89" s="103"/>
      <c r="E89" s="104"/>
      <c r="F89" s="102">
        <f>IF(F64+F77+F85&lt;F88,F64+F77+F85,F88)</f>
        <v>0</v>
      </c>
      <c r="G89" s="103"/>
      <c r="H89" s="103"/>
      <c r="I89" s="104"/>
      <c r="J89" s="102">
        <f>IF(J64+J77+J85&lt;J88,J64+J77+J85,J88)</f>
        <v>0</v>
      </c>
      <c r="K89" s="103"/>
      <c r="L89" s="103"/>
      <c r="M89" s="104"/>
      <c r="N89" s="102">
        <f>IF(N64+N77+N85&lt;N88,N64+N77+N85,N88)</f>
        <v>0</v>
      </c>
      <c r="O89" s="103"/>
      <c r="P89" s="103"/>
      <c r="Q89" s="104"/>
      <c r="R89" s="84" t="str">
        <f>IF(C5="","",IF(AND(C5=C38,C6="",C7="",C8="",C9=""),"",SUM(B89:Q89)))</f>
        <v/>
      </c>
      <c r="S89" s="50"/>
      <c r="T89" s="50"/>
      <c r="U89" s="51"/>
      <c r="V89" s="9"/>
      <c r="W89" s="9"/>
      <c r="X89" s="9"/>
      <c r="Y89" s="9"/>
      <c r="Z89" s="9"/>
      <c r="AA89" s="9"/>
      <c r="AB89" s="9"/>
      <c r="AC89" s="9"/>
    </row>
  </sheetData>
  <sheetProtection algorithmName="SHA-512" hashValue="2ffz74M5aPUjAGJk7oVLhgHSJun6ns6c7WQa99Rf5X5PKYBN9MW6cKL4NrC4rh2V5HpZR6U4egYis1T4DbsNgQ==" saltValue="wHCPPoCSfUQagOyc3vMBEA==" spinCount="100000" sheet="1" selectLockedCells="1"/>
  <dataConsolidate/>
  <mergeCells count="233">
    <mergeCell ref="AA16:AK21"/>
    <mergeCell ref="AA5:AK7"/>
    <mergeCell ref="AA29:AK29"/>
    <mergeCell ref="C52:F52"/>
    <mergeCell ref="AA28:AK28"/>
    <mergeCell ref="B63:E63"/>
    <mergeCell ref="F63:I63"/>
    <mergeCell ref="J63:M63"/>
    <mergeCell ref="N63:Q63"/>
    <mergeCell ref="R63:U63"/>
    <mergeCell ref="AA43:AE43"/>
    <mergeCell ref="AA44:AE44"/>
    <mergeCell ref="F61:I61"/>
    <mergeCell ref="F62:I62"/>
    <mergeCell ref="B58:E58"/>
    <mergeCell ref="J56:M56"/>
    <mergeCell ref="B56:E56"/>
    <mergeCell ref="J62:M62"/>
    <mergeCell ref="R62:U62"/>
    <mergeCell ref="N56:Q56"/>
    <mergeCell ref="AA30:AK30"/>
    <mergeCell ref="AA31:AK34"/>
    <mergeCell ref="F57:I57"/>
    <mergeCell ref="M46:T46"/>
    <mergeCell ref="I48:L48"/>
    <mergeCell ref="C49:F49"/>
    <mergeCell ref="C50:F50"/>
    <mergeCell ref="R59:U59"/>
    <mergeCell ref="J57:M57"/>
    <mergeCell ref="R56:U57"/>
    <mergeCell ref="N57:Q57"/>
    <mergeCell ref="C51:F51"/>
    <mergeCell ref="C53:F53"/>
    <mergeCell ref="Z59:AC59"/>
    <mergeCell ref="V43:Y43"/>
    <mergeCell ref="V44:Y44"/>
    <mergeCell ref="F58:I58"/>
    <mergeCell ref="J58:M58"/>
    <mergeCell ref="R58:U58"/>
    <mergeCell ref="W57:Y57"/>
    <mergeCell ref="M44:T44"/>
    <mergeCell ref="M45:T45"/>
    <mergeCell ref="K43:T43"/>
    <mergeCell ref="K44:L44"/>
    <mergeCell ref="AA2:AK3"/>
    <mergeCell ref="AA22:AK23"/>
    <mergeCell ref="AA8:AK9"/>
    <mergeCell ref="AA25:AK26"/>
    <mergeCell ref="B25:X25"/>
    <mergeCell ref="AA11:AK14"/>
    <mergeCell ref="C23:H23"/>
    <mergeCell ref="C24:H24"/>
    <mergeCell ref="I19:R19"/>
    <mergeCell ref="I20:R20"/>
    <mergeCell ref="I21:R21"/>
    <mergeCell ref="I22:R22"/>
    <mergeCell ref="I23:R23"/>
    <mergeCell ref="I24:R24"/>
    <mergeCell ref="S19:X19"/>
    <mergeCell ref="S20:X24"/>
    <mergeCell ref="M8:U8"/>
    <mergeCell ref="M9:U9"/>
    <mergeCell ref="C22:H22"/>
    <mergeCell ref="C4:L4"/>
    <mergeCell ref="M4:U4"/>
    <mergeCell ref="H11:I11"/>
    <mergeCell ref="B11:G11"/>
    <mergeCell ref="C19:H19"/>
    <mergeCell ref="F71:I71"/>
    <mergeCell ref="J71:M71"/>
    <mergeCell ref="B72:E72"/>
    <mergeCell ref="F72:I72"/>
    <mergeCell ref="J72:M72"/>
    <mergeCell ref="B57:E57"/>
    <mergeCell ref="J61:M61"/>
    <mergeCell ref="J68:M68"/>
    <mergeCell ref="B64:E64"/>
    <mergeCell ref="F64:I64"/>
    <mergeCell ref="J64:M64"/>
    <mergeCell ref="B67:E67"/>
    <mergeCell ref="B68:E68"/>
    <mergeCell ref="J60:M60"/>
    <mergeCell ref="J67:M67"/>
    <mergeCell ref="F68:I68"/>
    <mergeCell ref="F67:I67"/>
    <mergeCell ref="C5:L5"/>
    <mergeCell ref="B59:E59"/>
    <mergeCell ref="J59:M59"/>
    <mergeCell ref="B60:E60"/>
    <mergeCell ref="B61:E61"/>
    <mergeCell ref="B62:E62"/>
    <mergeCell ref="F56:I56"/>
    <mergeCell ref="F59:I59"/>
    <mergeCell ref="F60:I60"/>
    <mergeCell ref="M5:U5"/>
    <mergeCell ref="M6:U6"/>
    <mergeCell ref="M7:U7"/>
    <mergeCell ref="C6:L6"/>
    <mergeCell ref="C7:L7"/>
    <mergeCell ref="C8:L8"/>
    <mergeCell ref="C9:L9"/>
    <mergeCell ref="M14:T15"/>
    <mergeCell ref="K14:L15"/>
    <mergeCell ref="C20:H20"/>
    <mergeCell ref="C21:H21"/>
    <mergeCell ref="K46:L46"/>
    <mergeCell ref="C14:D15"/>
    <mergeCell ref="E14:I15"/>
    <mergeCell ref="A44:D44"/>
    <mergeCell ref="B88:E88"/>
    <mergeCell ref="F88:I88"/>
    <mergeCell ref="J88:M88"/>
    <mergeCell ref="R88:U88"/>
    <mergeCell ref="B89:E89"/>
    <mergeCell ref="F89:I89"/>
    <mergeCell ref="J89:M89"/>
    <mergeCell ref="R89:U89"/>
    <mergeCell ref="B85:E85"/>
    <mergeCell ref="F85:I85"/>
    <mergeCell ref="J85:M85"/>
    <mergeCell ref="R85:U85"/>
    <mergeCell ref="N85:Q85"/>
    <mergeCell ref="N89:Q89"/>
    <mergeCell ref="N88:Q88"/>
    <mergeCell ref="B81:E81"/>
    <mergeCell ref="F81:I81"/>
    <mergeCell ref="J81:M81"/>
    <mergeCell ref="R81:U81"/>
    <mergeCell ref="B76:E76"/>
    <mergeCell ref="F76:I76"/>
    <mergeCell ref="J76:M76"/>
    <mergeCell ref="R76:U76"/>
    <mergeCell ref="B77:E77"/>
    <mergeCell ref="F80:I80"/>
    <mergeCell ref="F77:I77"/>
    <mergeCell ref="J77:M77"/>
    <mergeCell ref="R77:U77"/>
    <mergeCell ref="N76:Q76"/>
    <mergeCell ref="N77:Q77"/>
    <mergeCell ref="N80:Q80"/>
    <mergeCell ref="B84:E84"/>
    <mergeCell ref="F84:I84"/>
    <mergeCell ref="J84:M84"/>
    <mergeCell ref="R84:U84"/>
    <mergeCell ref="B82:E82"/>
    <mergeCell ref="F82:I82"/>
    <mergeCell ref="J82:M82"/>
    <mergeCell ref="R82:U82"/>
    <mergeCell ref="B83:E83"/>
    <mergeCell ref="F83:I83"/>
    <mergeCell ref="J83:M83"/>
    <mergeCell ref="R83:U83"/>
    <mergeCell ref="N82:Q82"/>
    <mergeCell ref="Z57:AC57"/>
    <mergeCell ref="Z60:AC60"/>
    <mergeCell ref="N60:Q60"/>
    <mergeCell ref="N61:Q61"/>
    <mergeCell ref="N62:Q62"/>
    <mergeCell ref="N64:Q64"/>
    <mergeCell ref="R72:U72"/>
    <mergeCell ref="Z74:AC74"/>
    <mergeCell ref="R73:U73"/>
    <mergeCell ref="Z70:AC70"/>
    <mergeCell ref="Z66:AC66"/>
    <mergeCell ref="Z58:AC58"/>
    <mergeCell ref="R61:U61"/>
    <mergeCell ref="Z69:AC69"/>
    <mergeCell ref="Z68:AC68"/>
    <mergeCell ref="Z67:AC67"/>
    <mergeCell ref="R74:U74"/>
    <mergeCell ref="Z61:AC61"/>
    <mergeCell ref="Z62:AC62"/>
    <mergeCell ref="R60:U60"/>
    <mergeCell ref="R68:U68"/>
    <mergeCell ref="B70:E70"/>
    <mergeCell ref="F70:I70"/>
    <mergeCell ref="J70:M70"/>
    <mergeCell ref="R70:U70"/>
    <mergeCell ref="B80:E80"/>
    <mergeCell ref="W74:Y74"/>
    <mergeCell ref="N58:Q58"/>
    <mergeCell ref="N59:Q59"/>
    <mergeCell ref="B75:E75"/>
    <mergeCell ref="F75:I75"/>
    <mergeCell ref="J75:M75"/>
    <mergeCell ref="R75:U75"/>
    <mergeCell ref="J80:M80"/>
    <mergeCell ref="R80:U80"/>
    <mergeCell ref="B73:E73"/>
    <mergeCell ref="B74:E74"/>
    <mergeCell ref="F74:I74"/>
    <mergeCell ref="J74:M74"/>
    <mergeCell ref="J69:M69"/>
    <mergeCell ref="F69:I69"/>
    <mergeCell ref="F73:I73"/>
    <mergeCell ref="J73:M73"/>
    <mergeCell ref="B69:E69"/>
    <mergeCell ref="B71:E71"/>
    <mergeCell ref="A43:D43"/>
    <mergeCell ref="F43:I43"/>
    <mergeCell ref="F44:I44"/>
    <mergeCell ref="W60:Y60"/>
    <mergeCell ref="W59:Y59"/>
    <mergeCell ref="W58:Y58"/>
    <mergeCell ref="W66:Y66"/>
    <mergeCell ref="W67:Y67"/>
    <mergeCell ref="W62:Y62"/>
    <mergeCell ref="W61:Y61"/>
    <mergeCell ref="K45:L45"/>
    <mergeCell ref="W65:Y65"/>
    <mergeCell ref="Z65:AC65"/>
    <mergeCell ref="R69:U69"/>
    <mergeCell ref="R64:U64"/>
    <mergeCell ref="R67:U67"/>
    <mergeCell ref="N83:Q83"/>
    <mergeCell ref="N84:Q84"/>
    <mergeCell ref="N67:Q67"/>
    <mergeCell ref="N68:Q68"/>
    <mergeCell ref="N69:Q69"/>
    <mergeCell ref="N70:Q70"/>
    <mergeCell ref="N71:Q71"/>
    <mergeCell ref="N72:Q72"/>
    <mergeCell ref="N73:Q73"/>
    <mergeCell ref="N74:Q74"/>
    <mergeCell ref="N75:Q75"/>
    <mergeCell ref="N81:Q81"/>
    <mergeCell ref="W83:Y83"/>
    <mergeCell ref="W73:Y73"/>
    <mergeCell ref="W68:Y68"/>
    <mergeCell ref="W69:Y69"/>
    <mergeCell ref="W70:Y70"/>
    <mergeCell ref="R71:U71"/>
    <mergeCell ref="Z73:AC73"/>
  </mergeCells>
  <phoneticPr fontId="1"/>
  <dataValidations count="3">
    <dataValidation type="list" allowBlank="1" showInputMessage="1" showErrorMessage="1" sqref="C6:L9" xr:uid="{00000000-0002-0000-0000-000000000000}">
      <formula1>$C$40:$C$42</formula1>
    </dataValidation>
    <dataValidation type="list" allowBlank="1" showInputMessage="1" showErrorMessage="1" sqref="C5:L5" xr:uid="{00000000-0002-0000-0000-000001000000}">
      <formula1>$C$36:$C$39</formula1>
    </dataValidation>
    <dataValidation type="list" allowBlank="1" showInputMessage="1" showErrorMessage="1" sqref="H11:I11" xr:uid="{00000000-0002-0000-0000-000002000000}">
      <formula1>$X$36:$X$41</formula1>
    </dataValidation>
  </dataValidations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試算表</vt:lpstr>
      <vt:lpstr>試算表!Print_Area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kanda</dc:creator>
  <cp:lastModifiedBy>山本 暖人</cp:lastModifiedBy>
  <cp:lastPrinted>2023-03-30T23:47:34Z</cp:lastPrinted>
  <dcterms:created xsi:type="dcterms:W3CDTF">2015-12-25T05:15:16Z</dcterms:created>
  <dcterms:modified xsi:type="dcterms:W3CDTF">2026-07-24T01:39:52Z</dcterms:modified>
  <cp:contentStatus/>
</cp:coreProperties>
</file>